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mc:AlternateContent xmlns:mc="http://schemas.openxmlformats.org/markup-compatibility/2006">
    <mc:Choice Requires="x15">
      <x15ac:absPath xmlns:x15ac="http://schemas.microsoft.com/office/spreadsheetml/2010/11/ac" url="/Users/mishclark/Desktop/2024 Conference/"/>
    </mc:Choice>
  </mc:AlternateContent>
  <xr:revisionPtr revIDLastSave="0" documentId="13_ncr:1_{EAD3076F-B904-7C42-9DF9-6FF7756CC8D9}" xr6:coauthVersionLast="47" xr6:coauthVersionMax="47" xr10:uidLastSave="{00000000-0000-0000-0000-000000000000}"/>
  <bookViews>
    <workbookView xWindow="0" yWindow="500" windowWidth="23880" windowHeight="18780" activeTab="1" xr2:uid="{00000000-000D-0000-FFFF-FFFF00000000}"/>
  </bookViews>
  <sheets>
    <sheet name="web version" sheetId="3" state="hidden" r:id="rId1"/>
    <sheet name="FINAL" sheetId="2" r:id="rId2"/>
    <sheet name="bill to associations" sheetId="19" state="hidden" r:id="rId3"/>
    <sheet name="Electric fees" sheetId="18" state="hidden" r:id="rId4"/>
    <sheet name="networking" sheetId="16" state="hidden" r:id="rId5"/>
    <sheet name="daily schedule" sheetId="17" state="hidden" r:id="rId6"/>
    <sheet name="printed" sheetId="7" state="hidden" r:id="rId7"/>
    <sheet name="network" sheetId="8" state="hidden" r:id="rId8"/>
    <sheet name="MASTER (3)" sheetId="10" state="hidden" r:id="rId9"/>
    <sheet name="org by room" sheetId="9" state="hidden" r:id="rId10"/>
    <sheet name="Sheet2" sheetId="5" state="hidden" r:id="rId11"/>
    <sheet name="MASTER (2)" sheetId="6" state="hidden" r:id="rId12"/>
  </sheets>
  <definedNames>
    <definedName name="_xlnm.Print_Area" localSheetId="5">'daily schedule'!$A$1:$D$102</definedName>
    <definedName name="_xlnm.Print_Area" localSheetId="1">FINAL!$A$1:$V$105</definedName>
    <definedName name="_xlnm.Print_Area" localSheetId="11">'MASTER (2)'!$A$1:$D$102</definedName>
    <definedName name="_xlnm.Print_Area" localSheetId="8">'MASTER (3)'!$A$1:$S$94</definedName>
    <definedName name="_xlnm.Print_Area" localSheetId="4">networking!$A$1:$D$40</definedName>
    <definedName name="_xlnm.Print_Area" localSheetId="9">'org by room'!$A$1:$E$36</definedName>
    <definedName name="_xlnm.Print_Area" localSheetId="6">network!$A$1:$E$33</definedName>
    <definedName name="_xlnm.Print_Area" localSheetId="0">'web version'!$A$1:$D$97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1">
      <go:sheetsCustomData xmlns:go="http://customooxmlschemas.google.com/" r:id="rId13" roundtripDataSignature="AMtx7miEcB5X5AJF53LQ+6HxIewkM8ng0w=="/>
    </ext>
  </extLst>
</workbook>
</file>

<file path=xl/calcChain.xml><?xml version="1.0" encoding="utf-8"?>
<calcChain xmlns="http://schemas.openxmlformats.org/spreadsheetml/2006/main">
  <c r="L100" i="2" l="1"/>
  <c r="C21" i="19"/>
  <c r="D21" i="19" s="1"/>
  <c r="C20" i="19"/>
  <c r="D20" i="19" s="1"/>
  <c r="A21" i="19"/>
  <c r="A20" i="19"/>
  <c r="A19" i="19"/>
  <c r="A18" i="19"/>
  <c r="A39" i="19"/>
  <c r="A38" i="19"/>
  <c r="A17" i="19" s="1"/>
  <c r="A16" i="19"/>
  <c r="A37" i="19"/>
  <c r="A36" i="19"/>
  <c r="A35" i="19"/>
  <c r="A34" i="19"/>
  <c r="A33" i="19"/>
  <c r="A32" i="19"/>
  <c r="A15" i="19"/>
  <c r="A31" i="19"/>
  <c r="A14" i="19"/>
  <c r="A30" i="19"/>
  <c r="C46" i="19"/>
  <c r="C47" i="19" s="1"/>
  <c r="A46" i="19"/>
  <c r="A29" i="19"/>
  <c r="A13" i="19"/>
  <c r="A12" i="19"/>
  <c r="C4" i="19"/>
  <c r="C5" i="19" s="1"/>
  <c r="A4" i="19"/>
  <c r="M112" i="2"/>
  <c r="L102" i="2"/>
  <c r="K3" i="2"/>
  <c r="M3" i="2" s="1"/>
  <c r="K54" i="2"/>
  <c r="K100" i="2" s="1"/>
  <c r="B23" i="18"/>
  <c r="K86" i="2"/>
  <c r="M86" i="2" s="1"/>
  <c r="K55" i="2"/>
  <c r="K16" i="2"/>
  <c r="K12" i="2"/>
  <c r="K9" i="2"/>
  <c r="C9" i="18"/>
  <c r="C23" i="18" s="1"/>
  <c r="B9" i="18"/>
  <c r="D21" i="18"/>
  <c r="D19" i="18"/>
  <c r="D17" i="18"/>
  <c r="B17" i="18"/>
  <c r="D15" i="18"/>
  <c r="D13" i="18"/>
  <c r="D11" i="18"/>
  <c r="L97" i="2"/>
  <c r="K97" i="2"/>
  <c r="L55" i="2"/>
  <c r="L18" i="2"/>
  <c r="K18" i="2"/>
  <c r="D3" i="18"/>
  <c r="D4" i="18"/>
  <c r="D9" i="18" s="1"/>
  <c r="D23" i="18" s="1"/>
  <c r="D5" i="18"/>
  <c r="D6" i="18"/>
  <c r="D7" i="18"/>
  <c r="D8" i="18"/>
  <c r="D2" i="18"/>
  <c r="K13" i="2"/>
  <c r="M13" i="2" s="1"/>
  <c r="L9" i="2"/>
  <c r="L5" i="2"/>
  <c r="K5" i="2"/>
  <c r="M10" i="2"/>
  <c r="M6" i="2"/>
  <c r="B4" i="19" s="1"/>
  <c r="B6" i="19" s="1"/>
  <c r="D6" i="19" s="1"/>
  <c r="M7" i="2"/>
  <c r="M8" i="2"/>
  <c r="M11" i="2"/>
  <c r="B12" i="19" s="1"/>
  <c r="D12" i="19" s="1"/>
  <c r="M95" i="2"/>
  <c r="M94" i="2"/>
  <c r="M93" i="2"/>
  <c r="M92" i="2"/>
  <c r="M91" i="2"/>
  <c r="B19" i="19" s="1"/>
  <c r="D19" i="19" s="1"/>
  <c r="M89" i="2"/>
  <c r="M88" i="2"/>
  <c r="M85" i="2"/>
  <c r="M84" i="2"/>
  <c r="M83" i="2"/>
  <c r="M82" i="2"/>
  <c r="M81" i="2"/>
  <c r="M80" i="2"/>
  <c r="M79" i="2"/>
  <c r="M78" i="2"/>
  <c r="M77" i="2"/>
  <c r="M76" i="2"/>
  <c r="M75" i="2"/>
  <c r="M74" i="2"/>
  <c r="M73" i="2"/>
  <c r="M72" i="2"/>
  <c r="M71" i="2"/>
  <c r="M70" i="2"/>
  <c r="M69" i="2"/>
  <c r="M68" i="2"/>
  <c r="B18" i="19" s="1"/>
  <c r="D18" i="19" s="1"/>
  <c r="M67" i="2"/>
  <c r="M66" i="2"/>
  <c r="M65" i="2"/>
  <c r="M64" i="2"/>
  <c r="M63" i="2"/>
  <c r="M62" i="2"/>
  <c r="M61" i="2"/>
  <c r="M60" i="2"/>
  <c r="M59" i="2"/>
  <c r="M58" i="2"/>
  <c r="M57" i="2"/>
  <c r="M53" i="2"/>
  <c r="M52" i="2"/>
  <c r="M51" i="2"/>
  <c r="M50" i="2"/>
  <c r="M49" i="2"/>
  <c r="M48" i="2"/>
  <c r="M47" i="2"/>
  <c r="M46" i="2"/>
  <c r="M45" i="2"/>
  <c r="M44" i="2"/>
  <c r="M43" i="2"/>
  <c r="M42" i="2"/>
  <c r="M41" i="2"/>
  <c r="M40" i="2"/>
  <c r="M39" i="2"/>
  <c r="M38" i="2"/>
  <c r="M37" i="2"/>
  <c r="M36" i="2"/>
  <c r="M35" i="2"/>
  <c r="M34" i="2"/>
  <c r="M33" i="2"/>
  <c r="B14" i="19" s="1"/>
  <c r="D14" i="19" s="1"/>
  <c r="M32" i="2"/>
  <c r="M31" i="2"/>
  <c r="M30" i="2"/>
  <c r="M29" i="2"/>
  <c r="M28" i="2"/>
  <c r="M27" i="2"/>
  <c r="M26" i="2"/>
  <c r="M25" i="2"/>
  <c r="M24" i="2"/>
  <c r="M23" i="2"/>
  <c r="M22" i="2"/>
  <c r="M21" i="2"/>
  <c r="M20" i="2"/>
  <c r="M19" i="2"/>
  <c r="M15" i="2"/>
  <c r="M14" i="2"/>
  <c r="L12" i="2"/>
  <c r="K101" i="2" l="1"/>
  <c r="M12" i="2"/>
  <c r="M102" i="2"/>
  <c r="M108" i="2" s="1"/>
  <c r="B46" i="19"/>
  <c r="B47" i="19" s="1"/>
  <c r="B48" i="19" s="1"/>
  <c r="D48" i="19" s="1"/>
  <c r="M54" i="2"/>
  <c r="M9" i="2"/>
  <c r="B29" i="19"/>
  <c r="K98" i="2"/>
  <c r="B24" i="18" s="1"/>
  <c r="B25" i="18" s="1"/>
  <c r="M55" i="2"/>
  <c r="M18" i="2"/>
  <c r="L101" i="2"/>
  <c r="B5" i="19"/>
  <c r="D4" i="19"/>
  <c r="M5" i="2"/>
  <c r="K99" i="2"/>
  <c r="L99" i="2"/>
  <c r="L98" i="2"/>
  <c r="C24" i="18" s="1"/>
  <c r="C25" i="18" s="1"/>
  <c r="M97" i="2"/>
  <c r="M16" i="2"/>
  <c r="R105" i="2"/>
  <c r="K102" i="2"/>
  <c r="M113" i="2" l="1"/>
  <c r="D46" i="19"/>
  <c r="D47" i="19" s="1"/>
  <c r="D49" i="19" s="1"/>
  <c r="D29" i="19"/>
  <c r="B38" i="19"/>
  <c r="M100" i="2"/>
  <c r="M106" i="2" s="1"/>
  <c r="M101" i="2"/>
  <c r="M107" i="2" s="1"/>
  <c r="D7" i="19"/>
  <c r="D5" i="19"/>
  <c r="M98" i="2"/>
  <c r="D24" i="18" s="1"/>
  <c r="D25" i="18" s="1"/>
  <c r="M99" i="2"/>
  <c r="M105" i="2" s="1"/>
  <c r="R71" i="2"/>
  <c r="R36" i="2"/>
  <c r="B17" i="19" l="1"/>
  <c r="B40" i="19"/>
  <c r="B41" i="19" s="1"/>
  <c r="D41" i="19" s="1"/>
  <c r="M104" i="2"/>
  <c r="O98" i="2"/>
  <c r="R81" i="2"/>
  <c r="R63" i="2"/>
  <c r="R42" i="2"/>
  <c r="R82" i="2"/>
  <c r="R26" i="2"/>
  <c r="R64" i="2"/>
  <c r="R54" i="2"/>
  <c r="C38" i="19" s="1"/>
  <c r="C17" i="19" s="1"/>
  <c r="R43" i="2"/>
  <c r="R80" i="2"/>
  <c r="R62" i="2"/>
  <c r="R41" i="2"/>
  <c r="R78" i="2"/>
  <c r="R77" i="2"/>
  <c r="R60" i="2"/>
  <c r="R39" i="2"/>
  <c r="R38" i="2"/>
  <c r="R76" i="2"/>
  <c r="R58" i="2"/>
  <c r="R37" i="2"/>
  <c r="R21" i="2"/>
  <c r="R51" i="2"/>
  <c r="C37" i="19" s="1"/>
  <c r="D37" i="19" s="1"/>
  <c r="R50" i="2"/>
  <c r="C36" i="19" s="1"/>
  <c r="D36" i="19" s="1"/>
  <c r="R46" i="2"/>
  <c r="C33" i="19" s="1"/>
  <c r="D33" i="19" s="1"/>
  <c r="R34" i="2"/>
  <c r="C31" i="19" s="1"/>
  <c r="D31" i="19" s="1"/>
  <c r="R30" i="2"/>
  <c r="C30" i="19" s="1"/>
  <c r="R49" i="2"/>
  <c r="C35" i="19" s="1"/>
  <c r="D35" i="19" s="1"/>
  <c r="R45" i="2"/>
  <c r="C32" i="19" s="1"/>
  <c r="D32" i="19" s="1"/>
  <c r="R35" i="2"/>
  <c r="C15" i="19" s="1"/>
  <c r="D15" i="19" s="1"/>
  <c r="R67" i="2"/>
  <c r="C39" i="19" s="1"/>
  <c r="D39" i="19" s="1"/>
  <c r="R52" i="2"/>
  <c r="C16" i="19" s="1"/>
  <c r="D16" i="19" s="1"/>
  <c r="R47" i="2"/>
  <c r="C34" i="19" s="1"/>
  <c r="D34" i="19" s="1"/>
  <c r="R32" i="2"/>
  <c r="R14" i="2"/>
  <c r="C13" i="19" s="1"/>
  <c r="C22" i="19" l="1"/>
  <c r="D13" i="19"/>
  <c r="D30" i="19"/>
  <c r="C40" i="19"/>
  <c r="D38" i="19"/>
  <c r="D40" i="19" s="1"/>
  <c r="D42" i="19" s="1"/>
  <c r="D17" i="19"/>
  <c r="B22" i="19"/>
  <c r="B23" i="19" s="1"/>
  <c r="D23" i="19" s="1"/>
  <c r="R103" i="2"/>
  <c r="R104" i="2"/>
  <c r="R27" i="2"/>
  <c r="R25" i="2"/>
  <c r="R23" i="2"/>
  <c r="R59" i="2"/>
  <c r="R22" i="2"/>
  <c r="D22" i="19" l="1"/>
  <c r="D24" i="19" s="1"/>
  <c r="R97" i="2"/>
  <c r="R101" i="2" s="1"/>
  <c r="R102" i="2"/>
  <c r="J89" i="10" l="1"/>
  <c r="O65" i="10"/>
  <c r="J88" i="10"/>
  <c r="J67" i="10"/>
  <c r="J94" i="10"/>
  <c r="J76" i="10"/>
  <c r="O66" i="10"/>
  <c r="J87" i="10"/>
  <c r="O71" i="10"/>
  <c r="J71" i="10"/>
  <c r="J10" i="10"/>
  <c r="J33" i="10" s="1"/>
  <c r="J25" i="10"/>
  <c r="J2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Q73" authorId="0" shapeId="0" xr:uid="{49FFB043-16E8-7B47-808B-E0F6B63FC564}">
      <text>
        <r>
          <rPr>
            <b/>
            <sz val="10"/>
            <color rgb="FF000000"/>
            <rFont val="Tahoma"/>
            <family val="2"/>
          </rPr>
          <t>Microsoft Office User:</t>
        </r>
        <r>
          <rPr>
            <sz val="10"/>
            <color rgb="FF000000"/>
            <rFont val="Tahoma"/>
            <family val="2"/>
          </rPr>
          <t xml:space="preserve">
</t>
        </r>
        <r>
          <rPr>
            <sz val="14"/>
            <color rgb="FF000000"/>
            <rFont val="Tahoma"/>
            <family val="2"/>
          </rPr>
          <t xml:space="preserve">cancel AV for this meeting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F6" authorId="0" shapeId="0" xr:uid="{BC876A8E-104A-3348-B21B-06EAD88491F9}">
      <text>
        <r>
          <rPr>
            <b/>
            <sz val="10"/>
            <color rgb="FF000000"/>
            <rFont val="Tahoma"/>
            <family val="2"/>
          </rPr>
          <t xml:space="preserve">Microsoft Office </t>
        </r>
        <r>
          <rPr>
            <b/>
            <sz val="20"/>
            <color rgb="FF000000"/>
            <rFont val="Tahoma"/>
            <family val="2"/>
          </rPr>
          <t>User:</t>
        </r>
        <r>
          <rPr>
            <sz val="20"/>
            <color rgb="FF000000"/>
            <rFont val="Tahoma"/>
            <family val="2"/>
          </rPr>
          <t xml:space="preserve">
</t>
        </r>
        <r>
          <rPr>
            <sz val="20"/>
            <color rgb="FF000000"/>
            <rFont val="Tahoma"/>
            <family val="2"/>
          </rPr>
          <t>room change</t>
        </r>
      </text>
    </comment>
    <comment ref="F14" authorId="0" shapeId="0" xr:uid="{409A0AD4-87B4-8742-95EB-06CAE12513B2}">
      <text>
        <r>
          <rPr>
            <b/>
            <sz val="10"/>
            <color rgb="FF000000"/>
            <rFont val="Tahoma"/>
            <family val="2"/>
          </rPr>
          <t>Microsoft Office User:</t>
        </r>
        <r>
          <rPr>
            <sz val="10"/>
            <color rgb="FF000000"/>
            <rFont val="Tahoma"/>
            <family val="2"/>
          </rPr>
          <t xml:space="preserve">
</t>
        </r>
        <r>
          <rPr>
            <sz val="18"/>
            <color rgb="FF000000"/>
            <rFont val="Tahoma"/>
            <family val="2"/>
          </rPr>
          <t>same roo as EC meetng earlier</t>
        </r>
      </text>
    </comment>
    <comment ref="F39" authorId="0" shapeId="0" xr:uid="{5B4BCC2D-E4F6-4B4C-9340-6A28D04A059D}">
      <text>
        <r>
          <rPr>
            <b/>
            <sz val="10"/>
            <color rgb="FF000000"/>
            <rFont val="Tahoma"/>
            <family val="2"/>
          </rPr>
          <t>Microsoft Office User:</t>
        </r>
        <r>
          <rPr>
            <sz val="10"/>
            <color rgb="FF000000"/>
            <rFont val="Tahoma"/>
            <family val="2"/>
          </rPr>
          <t xml:space="preserve">
</t>
        </r>
        <r>
          <rPr>
            <sz val="24"/>
            <color rgb="FF000000"/>
            <rFont val="Tahoma"/>
            <family val="2"/>
          </rPr>
          <t xml:space="preserve">moved room </t>
        </r>
      </text>
    </comment>
    <comment ref="C48" authorId="0" shapeId="0" xr:uid="{64C04D99-F941-6A4C-83ED-6668C028BB4D}">
      <text>
        <r>
          <rPr>
            <b/>
            <sz val="10"/>
            <color rgb="FF000000"/>
            <rFont val="Tahoma"/>
            <family val="2"/>
          </rPr>
          <t>Microsoft Office User:</t>
        </r>
        <r>
          <rPr>
            <sz val="10"/>
            <color rgb="FF000000"/>
            <rFont val="Tahoma"/>
            <family val="2"/>
          </rPr>
          <t xml:space="preserve">
</t>
        </r>
        <r>
          <rPr>
            <sz val="32"/>
            <color rgb="FF000000"/>
            <rFont val="Tahoma"/>
            <family val="2"/>
          </rPr>
          <t xml:space="preserve">Name change
</t>
        </r>
      </text>
    </comment>
    <comment ref="D48" authorId="0" shapeId="0" xr:uid="{1C71A5C4-D48B-454D-8430-143A4DB963D9}">
      <text>
        <r>
          <rPr>
            <b/>
            <sz val="10"/>
            <color rgb="FF000000"/>
            <rFont val="Tahoma"/>
            <family val="2"/>
          </rPr>
          <t>Microsoft Office User:</t>
        </r>
        <r>
          <rPr>
            <sz val="24"/>
            <color rgb="FF000000"/>
            <rFont val="Tahoma"/>
            <family val="2"/>
          </rPr>
          <t xml:space="preserve">
</t>
        </r>
        <r>
          <rPr>
            <sz val="24"/>
            <color rgb="FF000000"/>
            <rFont val="Tahoma"/>
            <family val="2"/>
          </rPr>
          <t>Time change</t>
        </r>
      </text>
    </comment>
    <comment ref="F48" authorId="0" shapeId="0" xr:uid="{36AE4C55-C18C-B341-A5FE-7A3798E67363}">
      <text>
        <r>
          <rPr>
            <b/>
            <sz val="10"/>
            <color rgb="FF000000"/>
            <rFont val="Tahoma"/>
            <family val="2"/>
          </rPr>
          <t>Microsoft Office User:</t>
        </r>
        <r>
          <rPr>
            <sz val="10"/>
            <color rgb="FF000000"/>
            <rFont val="Tahoma"/>
            <family val="2"/>
          </rPr>
          <t xml:space="preserve">
</t>
        </r>
        <r>
          <rPr>
            <sz val="28"/>
            <color rgb="FF000000"/>
            <rFont val="Tahoma"/>
            <family val="2"/>
          </rPr>
          <t>room change</t>
        </r>
      </text>
    </comment>
    <comment ref="B60" authorId="0" shapeId="0" xr:uid="{4271A7DF-D329-654F-9017-736C7393C45F}">
      <text>
        <r>
          <rPr>
            <b/>
            <sz val="10"/>
            <color rgb="FF000000"/>
            <rFont val="Tahoma"/>
            <family val="2"/>
          </rPr>
          <t>Microsoft Office User:</t>
        </r>
        <r>
          <rPr>
            <sz val="10"/>
            <color rgb="FF000000"/>
            <rFont val="Tahoma"/>
            <family val="2"/>
          </rPr>
          <t xml:space="preserve">
</t>
        </r>
        <r>
          <rPr>
            <sz val="24"/>
            <color rgb="FF000000"/>
            <rFont val="Tahoma"/>
            <family val="2"/>
          </rPr>
          <t>moved from Tuesday to Monday</t>
        </r>
      </text>
    </comment>
    <comment ref="C79" authorId="0" shapeId="0" xr:uid="{E4AA8E79-8383-614F-95A8-F76C35235C13}">
      <text>
        <r>
          <rPr>
            <b/>
            <sz val="10"/>
            <color rgb="FF000000"/>
            <rFont val="Tahoma"/>
            <family val="2"/>
          </rPr>
          <t>Microsoft Office User:</t>
        </r>
        <r>
          <rPr>
            <sz val="10"/>
            <color rgb="FF000000"/>
            <rFont val="Tahoma"/>
            <family val="2"/>
          </rPr>
          <t xml:space="preserve">
</t>
        </r>
        <r>
          <rPr>
            <sz val="10"/>
            <color rgb="FF000000"/>
            <rFont val="Tahoma"/>
            <family val="2"/>
          </rPr>
          <t xml:space="preserve">is this happening
</t>
        </r>
      </text>
    </comment>
    <comment ref="C80" authorId="0" shapeId="0" xr:uid="{5DA4BE59-AE81-1F4D-B88A-69D660D3F3E9}">
      <text>
        <r>
          <rPr>
            <b/>
            <sz val="20"/>
            <color rgb="FF000000"/>
            <rFont val="Tahoma"/>
            <family val="2"/>
          </rPr>
          <t>Microsoft Office User:</t>
        </r>
        <r>
          <rPr>
            <sz val="20"/>
            <color rgb="FF000000"/>
            <rFont val="Tahoma"/>
            <family val="2"/>
          </rPr>
          <t xml:space="preserve">
</t>
        </r>
        <r>
          <rPr>
            <sz val="20"/>
            <color rgb="FF000000"/>
            <rFont val="Tahoma"/>
            <family val="2"/>
          </rPr>
          <t>name change</t>
        </r>
      </text>
    </comment>
    <comment ref="B86" authorId="0" shapeId="0" xr:uid="{CD4E9B1F-7E5C-8C4A-94AB-C59D8A51054D}">
      <text>
        <r>
          <rPr>
            <b/>
            <sz val="10"/>
            <color rgb="FF000000"/>
            <rFont val="Tahoma"/>
            <family val="2"/>
          </rPr>
          <t>Microsoft Office User:</t>
        </r>
        <r>
          <rPr>
            <sz val="10"/>
            <color rgb="FF000000"/>
            <rFont val="Tahoma"/>
            <family val="2"/>
          </rPr>
          <t xml:space="preserve">
</t>
        </r>
        <r>
          <rPr>
            <sz val="18"/>
            <color rgb="FF000000"/>
            <rFont val="Tahoma"/>
            <family val="2"/>
          </rPr>
          <t>moved to tuesday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1" authorId="0" shapeId="0" xr:uid="{A02E326B-9B88-6F44-9756-14EE7B9A344B}">
      <text>
        <r>
          <rPr>
            <b/>
            <sz val="10"/>
            <color rgb="FF000000"/>
            <rFont val="Tahoma"/>
            <family val="2"/>
          </rPr>
          <t>Microsoft Office User:</t>
        </r>
        <r>
          <rPr>
            <sz val="10"/>
            <color rgb="FF000000"/>
            <rFont val="Tahoma"/>
            <family val="2"/>
          </rPr>
          <t xml:space="preserve">
</t>
        </r>
        <r>
          <rPr>
            <sz val="32"/>
            <color rgb="FF000000"/>
            <rFont val="Tahoma"/>
            <family val="2"/>
          </rPr>
          <t xml:space="preserve">Name change
</t>
        </r>
      </text>
    </comment>
    <comment ref="C11" authorId="0" shapeId="0" xr:uid="{3594FB64-0807-3846-8235-E8C142F1BD55}">
      <text>
        <r>
          <rPr>
            <b/>
            <sz val="10"/>
            <color rgb="FF000000"/>
            <rFont val="Tahoma"/>
            <family val="2"/>
          </rPr>
          <t>Microsoft Office User:</t>
        </r>
        <r>
          <rPr>
            <sz val="24"/>
            <color rgb="FF000000"/>
            <rFont val="Tahoma"/>
            <family val="2"/>
          </rPr>
          <t xml:space="preserve">
</t>
        </r>
        <r>
          <rPr>
            <sz val="24"/>
            <color rgb="FF000000"/>
            <rFont val="Tahoma"/>
            <family val="2"/>
          </rPr>
          <t>Time change</t>
        </r>
      </text>
    </comment>
    <comment ref="E11" authorId="0" shapeId="0" xr:uid="{F44ACDB0-362D-244C-9919-EC7C98C6CCDB}">
      <text>
        <r>
          <rPr>
            <b/>
            <sz val="10"/>
            <color rgb="FF000000"/>
            <rFont val="Tahoma"/>
            <family val="2"/>
          </rPr>
          <t>Microsoft Office User:</t>
        </r>
        <r>
          <rPr>
            <sz val="10"/>
            <color rgb="FF000000"/>
            <rFont val="Tahoma"/>
            <family val="2"/>
          </rPr>
          <t xml:space="preserve">
</t>
        </r>
        <r>
          <rPr>
            <sz val="28"/>
            <color rgb="FF000000"/>
            <rFont val="Tahoma"/>
            <family val="2"/>
          </rPr>
          <t>room change</t>
        </r>
      </text>
    </comment>
    <comment ref="A13" authorId="0" shapeId="0" xr:uid="{FE18E496-7C21-8E4E-ACA3-84202011F005}">
      <text>
        <r>
          <rPr>
            <b/>
            <sz val="10"/>
            <color rgb="FF000000"/>
            <rFont val="Tahoma"/>
            <family val="2"/>
          </rPr>
          <t>Microsoft Office User:</t>
        </r>
        <r>
          <rPr>
            <sz val="10"/>
            <color rgb="FF000000"/>
            <rFont val="Tahoma"/>
            <family val="2"/>
          </rPr>
          <t xml:space="preserve">
</t>
        </r>
        <r>
          <rPr>
            <sz val="24"/>
            <color rgb="FF000000"/>
            <rFont val="Tahoma"/>
            <family val="2"/>
          </rPr>
          <t>moved from Tuesday to Monday</t>
        </r>
      </text>
    </comment>
    <comment ref="N13" authorId="0" shapeId="0" xr:uid="{EB399FC7-09C2-474B-B53B-59EA50DF8B20}">
      <text>
        <r>
          <rPr>
            <b/>
            <sz val="18"/>
            <color rgb="FF000000"/>
            <rFont val="Tahoma"/>
            <family val="2"/>
          </rPr>
          <t>Microsoft Office User:</t>
        </r>
        <r>
          <rPr>
            <sz val="18"/>
            <color rgb="FF000000"/>
            <rFont val="Tahoma"/>
            <family val="2"/>
          </rPr>
          <t xml:space="preserve">
</t>
        </r>
        <r>
          <rPr>
            <sz val="18"/>
            <color rgb="FF000000"/>
            <rFont val="Tahoma"/>
            <family val="2"/>
          </rPr>
          <t>NO AV needed for this room on Tuesday now. TY</t>
        </r>
      </text>
    </comment>
    <comment ref="B17" authorId="0" shapeId="0" xr:uid="{C4517B41-C134-7943-85A4-E15876A3429E}">
      <text>
        <r>
          <rPr>
            <b/>
            <sz val="10"/>
            <color rgb="FF000000"/>
            <rFont val="Tahoma"/>
            <family val="2"/>
          </rPr>
          <t>Microsoft Office User:</t>
        </r>
        <r>
          <rPr>
            <sz val="10"/>
            <color rgb="FF000000"/>
            <rFont val="Tahoma"/>
            <family val="2"/>
          </rPr>
          <t xml:space="preserve">
</t>
        </r>
        <r>
          <rPr>
            <sz val="10"/>
            <color rgb="FF000000"/>
            <rFont val="Tahoma"/>
            <family val="2"/>
          </rPr>
          <t xml:space="preserve">is this happening
</t>
        </r>
      </text>
    </comment>
    <comment ref="A19" authorId="0" shapeId="0" xr:uid="{91801DE2-35AD-1B4A-97A1-98F834D43162}">
      <text>
        <r>
          <rPr>
            <b/>
            <sz val="10"/>
            <color rgb="FF000000"/>
            <rFont val="Tahoma"/>
            <family val="2"/>
          </rPr>
          <t>Microsoft Office User:</t>
        </r>
        <r>
          <rPr>
            <sz val="10"/>
            <color rgb="FF000000"/>
            <rFont val="Tahoma"/>
            <family val="2"/>
          </rPr>
          <t xml:space="preserve">
</t>
        </r>
        <r>
          <rPr>
            <sz val="18"/>
            <color rgb="FF000000"/>
            <rFont val="Tahoma"/>
            <family val="2"/>
          </rPr>
          <t>moved to tuesday</t>
        </r>
      </text>
    </comment>
    <comment ref="N19" authorId="0" shapeId="0" xr:uid="{0809E3BC-CAAB-B742-889E-872822BE9FFB}">
      <text>
        <r>
          <rPr>
            <b/>
            <sz val="10"/>
            <color rgb="FF000000"/>
            <rFont val="Tahoma"/>
            <family val="2"/>
          </rPr>
          <t>Microsoft Office User:</t>
        </r>
        <r>
          <rPr>
            <sz val="10"/>
            <color rgb="FF000000"/>
            <rFont val="Tahoma"/>
            <family val="2"/>
          </rPr>
          <t xml:space="preserve">
</t>
        </r>
        <r>
          <rPr>
            <sz val="14"/>
            <color rgb="FF000000"/>
            <rFont val="Tahoma"/>
            <family val="2"/>
          </rPr>
          <t xml:space="preserve">cancel AV for this meeting
</t>
        </r>
      </text>
    </comment>
    <comment ref="E28" authorId="0" shapeId="0" xr:uid="{9DD8D1A0-006C-864E-A12E-71F2517BF6A8}">
      <text>
        <r>
          <rPr>
            <b/>
            <sz val="10"/>
            <color rgb="FF000000"/>
            <rFont val="Tahoma"/>
            <family val="2"/>
          </rPr>
          <t>Microsoft Office User:</t>
        </r>
        <r>
          <rPr>
            <sz val="10"/>
            <color rgb="FF000000"/>
            <rFont val="Tahoma"/>
            <family val="2"/>
          </rPr>
          <t xml:space="preserve">
</t>
        </r>
        <r>
          <rPr>
            <sz val="24"/>
            <color rgb="FF000000"/>
            <rFont val="Tahoma"/>
            <family val="2"/>
          </rPr>
          <t xml:space="preserve">moved room </t>
        </r>
      </text>
    </comment>
    <comment ref="B30" authorId="0" shapeId="0" xr:uid="{AC3295C3-9FBE-2D48-BEF9-74DE7E501954}">
      <text>
        <r>
          <rPr>
            <b/>
            <sz val="20"/>
            <color rgb="FF000000"/>
            <rFont val="Tahoma"/>
            <family val="2"/>
          </rPr>
          <t>Microsoft Office User:</t>
        </r>
        <r>
          <rPr>
            <sz val="20"/>
            <color rgb="FF000000"/>
            <rFont val="Tahoma"/>
            <family val="2"/>
          </rPr>
          <t xml:space="preserve">
</t>
        </r>
        <r>
          <rPr>
            <sz val="20"/>
            <color rgb="FF000000"/>
            <rFont val="Tahoma"/>
            <family val="2"/>
          </rPr>
          <t>name change</t>
        </r>
      </text>
    </comment>
    <comment ref="E32" authorId="0" shapeId="0" xr:uid="{C3AF98A7-B51A-B14F-BBBD-816040ED90C7}">
      <text>
        <r>
          <rPr>
            <b/>
            <sz val="10"/>
            <color rgb="FF000000"/>
            <rFont val="Tahoma"/>
            <family val="2"/>
          </rPr>
          <t xml:space="preserve">Microsoft Office </t>
        </r>
        <r>
          <rPr>
            <b/>
            <sz val="20"/>
            <color rgb="FF000000"/>
            <rFont val="Tahoma"/>
            <family val="2"/>
          </rPr>
          <t>User:</t>
        </r>
        <r>
          <rPr>
            <sz val="20"/>
            <color rgb="FF000000"/>
            <rFont val="Tahoma"/>
            <family val="2"/>
          </rPr>
          <t xml:space="preserve">
</t>
        </r>
        <r>
          <rPr>
            <sz val="20"/>
            <color rgb="FF000000"/>
            <rFont val="Tahoma"/>
            <family val="2"/>
          </rPr>
          <t>room change</t>
        </r>
      </text>
    </comment>
    <comment ref="L32" authorId="0" shapeId="0" xr:uid="{A81B5CBA-8E56-BD4C-9914-293F7DDFCCEA}">
      <text>
        <r>
          <rPr>
            <b/>
            <sz val="24"/>
            <color rgb="FF000000"/>
            <rFont val="Tahoma"/>
            <family val="2"/>
          </rPr>
          <t>Microsoft Office User:</t>
        </r>
        <r>
          <rPr>
            <sz val="24"/>
            <color rgb="FF000000"/>
            <rFont val="Tahoma"/>
            <family val="2"/>
          </rPr>
          <t xml:space="preserve">
</t>
        </r>
        <r>
          <rPr>
            <sz val="24"/>
            <color rgb="FF000000"/>
            <rFont val="Tahoma"/>
            <family val="2"/>
          </rPr>
          <t>set up change for room 104AB</t>
        </r>
      </text>
    </comment>
    <comment ref="E33" authorId="0" shapeId="0" xr:uid="{6EC1F0F5-E98E-8141-B86B-EB1FEB71BA00}">
      <text>
        <r>
          <rPr>
            <b/>
            <sz val="10"/>
            <color rgb="FF000000"/>
            <rFont val="Tahoma"/>
            <family val="2"/>
          </rPr>
          <t>Microsoft Office User:</t>
        </r>
        <r>
          <rPr>
            <sz val="10"/>
            <color rgb="FF000000"/>
            <rFont val="Tahoma"/>
            <family val="2"/>
          </rPr>
          <t xml:space="preserve">
</t>
        </r>
        <r>
          <rPr>
            <sz val="18"/>
            <color rgb="FF000000"/>
            <rFont val="Tahoma"/>
            <family val="2"/>
          </rPr>
          <t>same roo as EC meetng earlier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8" authorId="0" shapeId="0" xr:uid="{A6BB38FD-30DA-DA4D-A45E-D92305CA0D3E}">
      <text>
        <r>
          <rPr>
            <b/>
            <sz val="10"/>
            <color rgb="FF000000"/>
            <rFont val="Tahoma"/>
            <family val="2"/>
          </rPr>
          <t>Microsoft Office User:</t>
        </r>
        <r>
          <rPr>
            <sz val="10"/>
            <color rgb="FF000000"/>
            <rFont val="Tahoma"/>
            <family val="2"/>
          </rPr>
          <t xml:space="preserve">
</t>
        </r>
        <r>
          <rPr>
            <sz val="32"/>
            <color rgb="FF000000"/>
            <rFont val="Tahoma"/>
            <family val="2"/>
          </rPr>
          <t xml:space="preserve">Name change
</t>
        </r>
      </text>
    </comment>
    <comment ref="C18" authorId="0" shapeId="0" xr:uid="{0470E06D-B678-1240-9D4A-72C693B7F470}">
      <text>
        <r>
          <rPr>
            <b/>
            <sz val="10"/>
            <color rgb="FF000000"/>
            <rFont val="Tahoma"/>
            <family val="2"/>
          </rPr>
          <t>Microsoft Office User:</t>
        </r>
        <r>
          <rPr>
            <sz val="24"/>
            <color rgb="FF000000"/>
            <rFont val="Tahoma"/>
            <family val="2"/>
          </rPr>
          <t xml:space="preserve">
</t>
        </r>
        <r>
          <rPr>
            <sz val="24"/>
            <color rgb="FF000000"/>
            <rFont val="Tahoma"/>
            <family val="2"/>
          </rPr>
          <t>Time change</t>
        </r>
      </text>
    </comment>
    <comment ref="E18" authorId="0" shapeId="0" xr:uid="{59DE8964-27D4-3746-B3D0-E4A7147F125C}">
      <text>
        <r>
          <rPr>
            <b/>
            <sz val="10"/>
            <color rgb="FF000000"/>
            <rFont val="Tahoma"/>
            <family val="2"/>
          </rPr>
          <t>Microsoft Office User:</t>
        </r>
        <r>
          <rPr>
            <sz val="10"/>
            <color rgb="FF000000"/>
            <rFont val="Tahoma"/>
            <family val="2"/>
          </rPr>
          <t xml:space="preserve">
</t>
        </r>
        <r>
          <rPr>
            <sz val="28"/>
            <color rgb="FF000000"/>
            <rFont val="Tahoma"/>
            <family val="2"/>
          </rPr>
          <t>room change</t>
        </r>
      </text>
    </comment>
  </commentList>
</comments>
</file>

<file path=xl/sharedStrings.xml><?xml version="1.0" encoding="utf-8"?>
<sst xmlns="http://schemas.openxmlformats.org/spreadsheetml/2006/main" count="4297" uniqueCount="708">
  <si>
    <t>Time</t>
  </si>
  <si>
    <t xml:space="preserve">FWEA Student Design Competition - Environmental </t>
  </si>
  <si>
    <t xml:space="preserve">Registration Services </t>
  </si>
  <si>
    <t xml:space="preserve">9:00AM - 12:00PM </t>
  </si>
  <si>
    <t xml:space="preserve">YP Symposium </t>
  </si>
  <si>
    <t xml:space="preserve">Exhibit Hall </t>
  </si>
  <si>
    <t xml:space="preserve">FSAWWA Contractor's Council </t>
  </si>
  <si>
    <t xml:space="preserve">FSAWWA Regions &amp; Council Chairs Breakfast </t>
  </si>
  <si>
    <t xml:space="preserve">FWEA Awards Luncheon &amp; Annual Meeting </t>
  </si>
  <si>
    <t>Exhibit Hall</t>
  </si>
  <si>
    <t>Saturday</t>
  </si>
  <si>
    <t xml:space="preserve">Day of Week </t>
  </si>
  <si>
    <t xml:space="preserve">Name </t>
  </si>
  <si>
    <t>Location</t>
  </si>
  <si>
    <t>Room Name</t>
  </si>
  <si>
    <t xml:space="preserve">Sunday </t>
  </si>
  <si>
    <t xml:space="preserve">FWRC Board Meeting </t>
  </si>
  <si>
    <t>Ocean Center</t>
  </si>
  <si>
    <t xml:space="preserve">FWRJ Board Meeting </t>
  </si>
  <si>
    <t xml:space="preserve">FSAWWA Executive Committee Meeting </t>
  </si>
  <si>
    <t xml:space="preserve">FWEA Board Meeting </t>
  </si>
  <si>
    <t xml:space="preserve">Student Design Competitors Luncheon </t>
  </si>
  <si>
    <t xml:space="preserve">Ocean Center </t>
  </si>
  <si>
    <t>FWEA Student Design Competitions - Wastewater</t>
  </si>
  <si>
    <t xml:space="preserve">FSAWWA Board of Governors Meeting </t>
  </si>
  <si>
    <t>FW&amp;PCOA Operator Showcase</t>
  </si>
  <si>
    <t xml:space="preserve">FWEA Student Resume Workshop </t>
  </si>
  <si>
    <t xml:space="preserve">FWEA Student Design Awards Presentation </t>
  </si>
  <si>
    <t xml:space="preserve">Monday </t>
  </si>
  <si>
    <t xml:space="preserve">FSSSSS Breakfast </t>
  </si>
  <si>
    <t xml:space="preserve">Hilton </t>
  </si>
  <si>
    <t xml:space="preserve">FSAWWA Rates &amp; Finance Committee meeting </t>
  </si>
  <si>
    <t xml:space="preserve">FSAWWA Membership &amp; Engagement Committee Meeting </t>
  </si>
  <si>
    <t xml:space="preserve">Women of Water Forum </t>
  </si>
  <si>
    <t xml:space="preserve">FSAWWA OMC/TEC Committee Meeting </t>
  </si>
  <si>
    <t xml:space="preserve">FSAWWA Operations &amp; Maintenance Council Meeting </t>
  </si>
  <si>
    <t xml:space="preserve">FWEA Air Quality Committee Meeting </t>
  </si>
  <si>
    <t xml:space="preserve">FSAWWA TEC Meeting </t>
  </si>
  <si>
    <t xml:space="preserve">FWEA Wastewater Process Committee Meeting </t>
  </si>
  <si>
    <t xml:space="preserve">FWEA Public Communications &amp; Outreach Committee Meeting </t>
  </si>
  <si>
    <t xml:space="preserve">YP/Student Poster Contest </t>
  </si>
  <si>
    <t xml:space="preserve">Tuesday </t>
  </si>
  <si>
    <t xml:space="preserve">Top Ops Challenge Rules Meeting </t>
  </si>
  <si>
    <t xml:space="preserve">FSAWWA Public Affairs Council (PAC) </t>
  </si>
  <si>
    <t xml:space="preserve">FWEA Utility Management Committee Meeting </t>
  </si>
  <si>
    <t xml:space="preserve">Operation Competitors Box Lunch </t>
  </si>
  <si>
    <t>FSAWWA "Best of the Best" Tasting Drinking Water Contest</t>
  </si>
  <si>
    <t xml:space="preserve">FSAWWA Automation Committee Meeting </t>
  </si>
  <si>
    <t xml:space="preserve">Final Drawings &amp; Grand Prize Drawing </t>
  </si>
  <si>
    <t xml:space="preserve">FWEA WR3 Committee Meeting </t>
  </si>
  <si>
    <t>Exhibitors move out</t>
  </si>
  <si>
    <t xml:space="preserve">Wednesday </t>
  </si>
  <si>
    <t xml:space="preserve">FWEA Utility Council Breakfast (Annual Meeting) </t>
  </si>
  <si>
    <t>FWEA Showcase - 18 committee/chapters drinks -FIND TIME/DATE</t>
  </si>
  <si>
    <t>Facility Tour</t>
  </si>
  <si>
    <t xml:space="preserve">Speaker Ready Room </t>
  </si>
  <si>
    <t>9:00 AM - 10:00 AM</t>
  </si>
  <si>
    <t>10:00 AM - 11:00 AM</t>
  </si>
  <si>
    <t>1:00 PM - 5:00 PM</t>
  </si>
  <si>
    <t xml:space="preserve">1:00 PM - 4:00 PM </t>
  </si>
  <si>
    <t>2:00 PM - 4:00 PM</t>
  </si>
  <si>
    <t>2:00 PM - 5:00 PM</t>
  </si>
  <si>
    <t>4:00 PM - 4:30 PM</t>
  </si>
  <si>
    <t xml:space="preserve">4:30 PM - 5:00 PM </t>
  </si>
  <si>
    <t>12:00 PM - 1:30 PM</t>
  </si>
  <si>
    <t>11:00 AM - 1:00 PM</t>
  </si>
  <si>
    <t xml:space="preserve">11:00AM - 6:00 PM </t>
  </si>
  <si>
    <t>10:00 AM - 12:00 PM</t>
  </si>
  <si>
    <t xml:space="preserve">9:00 AM - 12:00 PM </t>
  </si>
  <si>
    <t xml:space="preserve">8:00 AM - 5:00 PM </t>
  </si>
  <si>
    <t xml:space="preserve">7:00 AM - 5:00 PM </t>
  </si>
  <si>
    <t>3:00 PM - 5:00 PM</t>
  </si>
  <si>
    <t>5:00 PM - 6:00 PM</t>
  </si>
  <si>
    <t xml:space="preserve">3:00 PM - 5:00 PM </t>
  </si>
  <si>
    <t xml:space="preserve">1:30 PM - 3:00 PM </t>
  </si>
  <si>
    <t>11:00 AM - 11:30 AM</t>
  </si>
  <si>
    <t>11:30 AM - 12:00 PM</t>
  </si>
  <si>
    <t>Exhibit Hall Open</t>
  </si>
  <si>
    <t xml:space="preserve">8:00 AM - 10:30 AM </t>
  </si>
  <si>
    <t>11:00 AM - 12:00 PM</t>
  </si>
  <si>
    <t>11:00 AM - 1:30 PM</t>
  </si>
  <si>
    <t xml:space="preserve">1:30 PM - 2:30 PM </t>
  </si>
  <si>
    <t xml:space="preserve">5:00 PM - 6:00 PM </t>
  </si>
  <si>
    <t xml:space="preserve">1:00 PM - 3:30 PM </t>
  </si>
  <si>
    <t>2:30 PM - 5:00 PM</t>
  </si>
  <si>
    <t>4:00 PM - 9:00 PM</t>
  </si>
  <si>
    <t xml:space="preserve">Drawing for Free Booth 2020 </t>
  </si>
  <si>
    <t xml:space="preserve">Booths with Vehicles Load-in </t>
  </si>
  <si>
    <t>Who Pays?</t>
  </si>
  <si>
    <t># PPL</t>
  </si>
  <si>
    <t>FWRJ</t>
  </si>
  <si>
    <t>FWRC</t>
  </si>
  <si>
    <t>-</t>
  </si>
  <si>
    <t>5:30 PM - 7:30 PM</t>
  </si>
  <si>
    <t xml:space="preserve">1:30 PM - 4:30 PM </t>
  </si>
  <si>
    <t xml:space="preserve">2:00 PM - 6:00 PM </t>
  </si>
  <si>
    <t xml:space="preserve">7:30 AM - 8:30 AM </t>
  </si>
  <si>
    <t xml:space="preserve">FSAWWA WUC, FWEAUC &amp; FWEA WR3 Joint Workshop </t>
  </si>
  <si>
    <t>1:00 PM - 4:00 PM</t>
  </si>
  <si>
    <t>Yanni Polemmatidis 239.564.3698</t>
  </si>
  <si>
    <t>will pick date/time after tech sessions</t>
  </si>
  <si>
    <t>Operations Challenge Competition</t>
  </si>
  <si>
    <t>water station</t>
  </si>
  <si>
    <t>FSAWWA</t>
  </si>
  <si>
    <t>FWEA</t>
  </si>
  <si>
    <t xml:space="preserve">Boxed lunches </t>
  </si>
  <si>
    <t xml:space="preserve">tim to communicate </t>
  </si>
  <si>
    <t>put in hallways between rooms</t>
  </si>
  <si>
    <t xml:space="preserve">4:00 PM - 6:00 PM </t>
  </si>
  <si>
    <t xml:space="preserve">8:00 PM - 11:00 PM </t>
  </si>
  <si>
    <t>FWRC Networking Event</t>
  </si>
  <si>
    <t>Peggy</t>
  </si>
  <si>
    <t>4:00 PM - 5:00 PM</t>
  </si>
  <si>
    <t>FWRC Awards Luncheon &amp; Annual Meeting</t>
  </si>
  <si>
    <t>8:00 AM - 12:00 PM</t>
  </si>
  <si>
    <t xml:space="preserve">Technical Sessions Tracks - Track B Wastewater Treatment I (5 Topics TBA) </t>
  </si>
  <si>
    <t xml:space="preserve">Technical Sessions Tracks - Track D Potable Water Treatment I (5 Topics TBA) </t>
  </si>
  <si>
    <t>Track G: Workshop 2</t>
  </si>
  <si>
    <t>Track F: Workshop 1</t>
  </si>
  <si>
    <t xml:space="preserve">Technical Sessions Tracks - Track A Utility Management I (5 Topics TBA) </t>
  </si>
  <si>
    <t xml:space="preserve">Technical Sessions Tracks - Track C Sustainability / Water Supply I (5 Topics TBA) </t>
  </si>
  <si>
    <t xml:space="preserve">Technical Sessions Tracks - Track E Collection Systems I (5 Topics TBA) </t>
  </si>
  <si>
    <t>Track G: Workshop 4 (Topic TBA)</t>
  </si>
  <si>
    <t>Track F: Workshop 3 (Topic TBA)</t>
  </si>
  <si>
    <t xml:space="preserve">Technical Sessions Tracks - Track A Reclamation &amp; Reuse I (5 Topics TBA) </t>
  </si>
  <si>
    <t xml:space="preserve">Technical Sessions Tracks - Track B Nutrient Removal I (5 Topics TBA) </t>
  </si>
  <si>
    <t xml:space="preserve">Technical Sessions Tracks - Track C Modeling / GIS / Computer Apps I (5 Topics TBA) </t>
  </si>
  <si>
    <t xml:space="preserve">Technical Sessions Tracks - Track D Water Quality I (5 Topics TBA) </t>
  </si>
  <si>
    <t xml:space="preserve">Technical Sessions Tracks - Track E Biosolids / Resource Recovery (5 Topics TBA) </t>
  </si>
  <si>
    <t xml:space="preserve">Technical Sessions Tracks - Track A Reclamation &amp; Reuse II (5 Topics TBA) </t>
  </si>
  <si>
    <t xml:space="preserve">Technical Sessions Tracks - Track B Nutrient Removal II (5 Topics TBA) </t>
  </si>
  <si>
    <t xml:space="preserve">Technical Sessions Tracks - Track C Facility Operations &amp; Maintenance (5 Topics TBA) </t>
  </si>
  <si>
    <t xml:space="preserve">Technical Sessions Tracks - Track D Stormwater &amp; Green Infrastructure (5 Topics TBA) </t>
  </si>
  <si>
    <t xml:space="preserve">Technical Sessions Tracks - Track E Mixed Session (5 Topics TBA) </t>
  </si>
  <si>
    <t>Track F: Workshop 5  (Topic TBA)</t>
  </si>
  <si>
    <t>Track G: Workshop 6  (Topic TBA)</t>
  </si>
  <si>
    <t>Track F: Workshop 7  (Topic TBA)</t>
  </si>
  <si>
    <t>Track G: Workshop 8  (Topic TBA)</t>
  </si>
  <si>
    <t>Total</t>
  </si>
  <si>
    <t>water stations</t>
  </si>
  <si>
    <t xml:space="preserve">box lunch </t>
  </si>
  <si>
    <t>ADD BAR</t>
  </si>
  <si>
    <t>102A</t>
  </si>
  <si>
    <t>102B</t>
  </si>
  <si>
    <t>103A</t>
  </si>
  <si>
    <t>103B</t>
  </si>
  <si>
    <t>103C</t>
  </si>
  <si>
    <t>101C</t>
  </si>
  <si>
    <t>water station, coffee, tea, assorted danish like 2018</t>
  </si>
  <si>
    <t>beverages, danish like 2018</t>
  </si>
  <si>
    <t xml:space="preserve">Food Detail </t>
  </si>
  <si>
    <t xml:space="preserve">breakfast buffet - A1A Buffet </t>
  </si>
  <si>
    <t>Similar to 2018</t>
  </si>
  <si>
    <t xml:space="preserve">plated lunch - jack daniels glazed chicken </t>
  </si>
  <si>
    <t>Notes</t>
  </si>
  <si>
    <t>Lobby + Desk</t>
  </si>
  <si>
    <t>water station + soda</t>
  </si>
  <si>
    <t>boxed lunches, water, soda</t>
  </si>
  <si>
    <t>FWPCOA</t>
  </si>
  <si>
    <t>104AB</t>
  </si>
  <si>
    <t>BALLROOM BC</t>
  </si>
  <si>
    <t>Ballroom</t>
  </si>
  <si>
    <t xml:space="preserve">PM Break </t>
  </si>
  <si>
    <t xml:space="preserve">FWRC Afternoon Reception </t>
  </si>
  <si>
    <t xml:space="preserve">Top Ops Competition </t>
  </si>
  <si>
    <t>bottled waters on bus</t>
  </si>
  <si>
    <t>11:00 AM - 3:00 PM</t>
  </si>
  <si>
    <t xml:space="preserve">FWEA Showcase (at FWEA Booth) </t>
  </si>
  <si>
    <t xml:space="preserve">4:00 PM - 5:30 PM </t>
  </si>
  <si>
    <t xml:space="preserve">12:00 PM - 1:30PM </t>
  </si>
  <si>
    <t xml:space="preserve">12:00 PM - 1:30 PM </t>
  </si>
  <si>
    <t>3:00 PM - 4:00 PM</t>
  </si>
  <si>
    <t xml:space="preserve">FSAWWA Water Utility Council Meeting </t>
  </si>
  <si>
    <t xml:space="preserve">Technical Sessions Tracks - Track A Utility Management II (6 Topics TBA) </t>
  </si>
  <si>
    <t xml:space="preserve">Technical Sessions Tracks - Track B Wastewater Treatment II (6 Topics TBA) </t>
  </si>
  <si>
    <t xml:space="preserve">Technical Sessions Tracks - Track C Sustainability / Water Supply II (6 Topics TBA) </t>
  </si>
  <si>
    <t xml:space="preserve">Technical Sessions Tracks - Track D Distribution Systems (6 Topics TBA) </t>
  </si>
  <si>
    <t xml:space="preserve">Technical Sessions Tracks - Track E Collection Systems II (6 Topics TBA) </t>
  </si>
  <si>
    <t>Exhibit Hall Move-in &amp; Set Up</t>
  </si>
  <si>
    <t>8:00 AM - 4:00 PM</t>
  </si>
  <si>
    <t xml:space="preserve">Presidents Reception (Includes Ops Challenge Event &amp; Student / Young Professional Reception ) </t>
  </si>
  <si>
    <t>8:00 AM - 10:00 AM</t>
  </si>
  <si>
    <t xml:space="preserve">8:00 AM - 4:00 PM </t>
  </si>
  <si>
    <t>FWRC Conference  |  April 24 - 27, 2022</t>
  </si>
  <si>
    <t xml:space="preserve">* Tentative as of 1/31/22. Events and details subject to change. </t>
  </si>
  <si>
    <t xml:space="preserve">Operations Challenge Testing </t>
  </si>
  <si>
    <t>8:00 AM - 9:00 AM</t>
  </si>
  <si>
    <t>Set-up Style</t>
  </si>
  <si>
    <t xml:space="preserve">Classroom (60 ppl) </t>
  </si>
  <si>
    <t>Hollow Square ( 24 ppl)</t>
  </si>
  <si>
    <t xml:space="preserve">U Shape (18 ppl) </t>
  </si>
  <si>
    <t>AV</t>
  </si>
  <si>
    <t>No AV needed</t>
  </si>
  <si>
    <t>Primary Contact</t>
  </si>
  <si>
    <t>EVENT</t>
  </si>
  <si>
    <t>TBD</t>
  </si>
  <si>
    <t>Same as 2018</t>
  </si>
  <si>
    <t>No response on the 2022 form</t>
  </si>
  <si>
    <t>Classroom style (60 people max)</t>
  </si>
  <si>
    <t>Fajitas in Paradise, sodas on consumption. Please note on the Executive Committee Meeting we would like lunch served at 12:00pm</t>
  </si>
  <si>
    <t>Hollow Square (25 people max)</t>
  </si>
  <si>
    <t>2:00 PM - 3:00 PM</t>
  </si>
  <si>
    <t>U Shape (18 people max)</t>
  </si>
  <si>
    <t>n/a</t>
  </si>
  <si>
    <t xml:space="preserve">No AV needed </t>
  </si>
  <si>
    <t>Mish Clark 267.884.6292</t>
  </si>
  <si>
    <t xml:space="preserve"> </t>
  </si>
  <si>
    <t xml:space="preserve">water, soda, beer (half domestic and half imported), assorted cookies and assorted Pringles </t>
  </si>
  <si>
    <t>All American Breakfast Buffet</t>
  </si>
  <si>
    <t xml:space="preserve">Hollow Square </t>
  </si>
  <si>
    <t xml:space="preserve">Lets discuss </t>
  </si>
  <si>
    <t xml:space="preserve">Young Professionals Reception </t>
  </si>
  <si>
    <t>6:00 PM - 7:30 PM</t>
  </si>
  <si>
    <t>FWRC "Connect Again" Event</t>
  </si>
  <si>
    <t xml:space="preserve">water station </t>
  </si>
  <si>
    <t xml:space="preserve">classroom style </t>
  </si>
  <si>
    <t>Bradley Hayes</t>
  </si>
  <si>
    <t>Nicole McConnell</t>
  </si>
  <si>
    <t>Marjorie</t>
  </si>
  <si>
    <t>FSAWWA GIS / Asset Management Committee Meeting</t>
  </si>
  <si>
    <t>FSAWWA Distribution Division Meeting</t>
  </si>
  <si>
    <t>FSAWWA Water Equation Committee Meeting</t>
  </si>
  <si>
    <t>12:00 PM - 4:00 PM</t>
  </si>
  <si>
    <t>Student Design Competitors Luncheon / Lounge</t>
  </si>
  <si>
    <t>George Dick
727-452-9725</t>
  </si>
  <si>
    <t>We will hold the award announcement in the FWEA  Student Design Competition Wastewater Room</t>
  </si>
  <si>
    <t xml:space="preserve">Microphones, projector, podium, and screen. </t>
  </si>
  <si>
    <t xml:space="preserve">Theater style for the audience. This will be in the back. Long table for 5 judges in front. In front of the long table, a podium, projector, and microphone will be required. </t>
  </si>
  <si>
    <t xml:space="preserve">Same as FWEA SDC-Wasterwater/Environmental: Plus a second long table for the panel to speak at, that would be great. </t>
  </si>
  <si>
    <t>George Dick
gdick@carollo.com 727-452-9725</t>
  </si>
  <si>
    <t>Bartt Booz; bartt.booz@wright-pierce.com; 4077479935</t>
  </si>
  <si>
    <t>Robert Jeyaseelan 9542286985 robertj@vapex.com</t>
  </si>
  <si>
    <t>FWEA Collection Systems Committee Meeting</t>
  </si>
  <si>
    <t>Keisha McKinnie 8477545205 keisha.mckinnie@gmail.com</t>
  </si>
  <si>
    <t>Ken Enlow 813-477-6247 kenlow51@verizon.net</t>
  </si>
  <si>
    <t>water station, coffee, tea, assorted snacks like 2018</t>
  </si>
  <si>
    <t xml:space="preserve">Technical Sessions Tracks - Track A Utility Management I (5 Topics) </t>
  </si>
  <si>
    <t xml:space="preserve">Technical Sessions Tracks - Track B Potable Water Treatment I (5 Topics) </t>
  </si>
  <si>
    <t xml:space="preserve">Technical Sessions Tracks - Track C Wastewater Treatment I (5 Topics) </t>
  </si>
  <si>
    <t xml:space="preserve">Technical Sessions Tracks - Track D Collection Systems I (5 Topics) </t>
  </si>
  <si>
    <t xml:space="preserve">Technical Sessions Tracks - Track E Stormwater and Green Infrastructure I (5 Topics) </t>
  </si>
  <si>
    <t>Technical Sessions Tracks - Track B Distribution Systems (6 Topics)</t>
  </si>
  <si>
    <t>Technical Sessions Tracks - Track C Wastewater Treatment II (6 Topics)</t>
  </si>
  <si>
    <t>Technical Sessions Tracks - Track D Collection Systems II (6 Topics)</t>
  </si>
  <si>
    <t>Technical Sessions Tracks - Track E Biosolids / Resource Recovery (6 Topics)</t>
  </si>
  <si>
    <t>Technical Sessions Tracks - Track A  Modeling / GIS / Computer Apps  (5 Topics)</t>
  </si>
  <si>
    <t>Technical Sessions Tracks - Track B Sustainability / Water Supply I  (5 Topics)</t>
  </si>
  <si>
    <t>Technical Sessions Tracks - Track C Nutrient Removal I  (5 Topics)</t>
  </si>
  <si>
    <t>Technical Sessions Tracks - Track D Reclamation and Reuse I  (5 Topics)</t>
  </si>
  <si>
    <t>Technical Sessions Tracks - Track E Mixed Session (5 Topics)</t>
  </si>
  <si>
    <t>Track F: Workshop 5 - Collection System</t>
  </si>
  <si>
    <t>Track G: Workshop 6 - Communications</t>
  </si>
  <si>
    <t>Technical Sessions Tracks - Track A Facility Operations and Maintenance  (5 Topics)</t>
  </si>
  <si>
    <t>Technical Sessions Tracks - Track B Sustainability / Water Supply II  (5 Topics)</t>
  </si>
  <si>
    <t>Technical Sessions Tracks - Track C  Nutrient Removal II  (5 Topics)</t>
  </si>
  <si>
    <t>Technical Sessions Tracks - Track D Reclamation and Reuse II  (5 Topics)</t>
  </si>
  <si>
    <t>Track G: Workshop 8  - Septic System Upgrades</t>
  </si>
  <si>
    <t>FWEA Annual Meeting &amp; Awards Luncheon</t>
  </si>
  <si>
    <t>FWEA Board of Directors Meeting</t>
  </si>
  <si>
    <t>Classic Boxed Lunch being served at noon. I will need two vegetarian options</t>
  </si>
  <si>
    <t>Karen Wallace, 407-574-3318, admin@fwea.org</t>
  </si>
  <si>
    <t>Rounds with podium and head table on risers - 4 chairs on either side of the podium. Need about three 6-foot tables in front for awards. (I have a diagram.) Need two reserved tables near the front for others.</t>
  </si>
  <si>
    <t>same room as AWWA EC mtg</t>
  </si>
  <si>
    <t>Yanni Polemmatidis 239.564.3698 Polematidis, Yanni &lt;PolematidisIM@cdmsmith.com&gt;;</t>
  </si>
  <si>
    <t>Ryan Messer 18133616241 ryan.messer@hdrinc.com</t>
  </si>
  <si>
    <t xml:space="preserve">classroom style  </t>
  </si>
  <si>
    <t xml:space="preserve">3:00 PM - 4:00 PM </t>
  </si>
  <si>
    <t>Same room as TEC mtg</t>
  </si>
  <si>
    <t>same room as the FSAWWA Membership &amp; Engagement Committee Meeting</t>
  </si>
  <si>
    <t>Nicole</t>
  </si>
  <si>
    <t>Lisa Wilson - Davis, LWilsonDavis@ci.boca-raton.fl.us, 561-239-8229</t>
  </si>
  <si>
    <t>Dr. Carlyn J. Higgins with Hazen and Sawyer will be presenting on the City of Plant City’s Indirect Potable Reclaimed Water Pilot Project including planning, staging, and equipment including Ultra-filtration, Reverse Osmosis, Ultra-violet disinfection, and Operator certification.
Mr. Mike Darrow, Past President, and Legislative Committee Chair of FW&amp;PCOA, Superintendent of Utilities Operations at Plant City, will present an overview of pending regulation changes.
The short presentation will review new and proposed rules affecting the Water and Wastewater utilities compliance from FDEP and USEPA.
Rules topics discussion for  Wastewater collection, Lead and copper, PFOS - PFAS,  Biosolids , Reuse,  etc.….</t>
  </si>
  <si>
    <r>
      <t xml:space="preserve">Bradley Hayes </t>
    </r>
    <r>
      <rPr>
        <b/>
        <sz val="16"/>
        <color theme="1"/>
        <rFont val="Avenir Light"/>
        <family val="2"/>
      </rPr>
      <t>Ada.Levy@ocfl.net &lt;Ada.Levy@ocfl.net&gt; 407-254-7732</t>
    </r>
  </si>
  <si>
    <t>Jessica.Green@ocfl.net 407-666-8564</t>
  </si>
  <si>
    <t xml:space="preserve">Holllow Square </t>
  </si>
  <si>
    <t>FSAWWA Technical/Education Council (TEC) Meeting</t>
  </si>
  <si>
    <t>microphone</t>
  </si>
  <si>
    <t xml:space="preserve">stage, tables </t>
  </si>
  <si>
    <t>Patrick Murphy 813-707-2349 pmurphy@plantcitygov.com</t>
  </si>
  <si>
    <t>FWEA Public Communications and Outreach &amp; FSAWWA Youth and Education Committees Meetings</t>
  </si>
  <si>
    <t xml:space="preserve">7:00 AM - 6:00 PM </t>
  </si>
  <si>
    <r>
      <t xml:space="preserve">FWEA Showcase - 18 committee/chapters drinks </t>
    </r>
    <r>
      <rPr>
        <b/>
        <sz val="16"/>
        <color rgb="FFFF0000"/>
        <rFont val="Avenir Light"/>
        <family val="2"/>
      </rPr>
      <t>-FIND TIME/DATE</t>
    </r>
  </si>
  <si>
    <t>50 -80</t>
  </si>
  <si>
    <t xml:space="preserve">panelist table for 6 speakers, U shaped with extra gallery in back. </t>
  </si>
  <si>
    <t>Randy Brown</t>
  </si>
  <si>
    <t>Brad Hayes</t>
  </si>
  <si>
    <t>A1A Breakfast Buffet. Can you have them add bacon in addition to the chicken sausage?</t>
  </si>
  <si>
    <t>Shelley Long, 8509809040, ucadmin@fweauc.org</t>
  </si>
  <si>
    <t xml:space="preserve">AV Costs </t>
  </si>
  <si>
    <t>Mixer, handheld microphone, LCD Package 3</t>
  </si>
  <si>
    <t>Mixer, handheld microphone, lavaliere microphone, LCD Package 3</t>
  </si>
  <si>
    <t>food for band, soda, water, cheese, fruit, slider, sheetcake, bar,; Notes from band: 16 x 24 stage, (4) 20-quad amps power to stage area, private break area with table and chairs, 2 hr. minimum load in, setup and sound check, 1 case of bottled water close to performance area, (9) hot vendor hr. minimum load in, setup and sound check, 1 case of bottled water close to performance area, (9) hot vendor meals with assorted beverages in green room 75 minutes prior to reception start time and validated parking on site</t>
  </si>
  <si>
    <t>handheld microphone</t>
  </si>
  <si>
    <t>204B</t>
  </si>
  <si>
    <t>203C</t>
  </si>
  <si>
    <t>203B</t>
  </si>
  <si>
    <t>203A</t>
  </si>
  <si>
    <t>202C</t>
  </si>
  <si>
    <t>202B</t>
  </si>
  <si>
    <t>202A</t>
  </si>
  <si>
    <t>201C</t>
  </si>
  <si>
    <t>rounds</t>
  </si>
  <si>
    <t xml:space="preserve">204A </t>
  </si>
  <si>
    <t>101B</t>
  </si>
  <si>
    <t>101A</t>
  </si>
  <si>
    <t>201AB</t>
  </si>
  <si>
    <t>Multiple Water Stations + sponsored coffee station + danishes, muffins, fruit</t>
  </si>
  <si>
    <t>Sponsored coffee station  cinnamon roll, bagel, fresh fruit</t>
  </si>
  <si>
    <t xml:space="preserve">Truffles, Eclairs, Macaroons, Petite Fours, Mini Cheese Cake, Mini Cupcake, Chocolate Covered Strawberries, Coffee, Tea, Bar </t>
  </si>
  <si>
    <t>Gold Tier continental breakfast enhanced with breakfast burrito and Biscuits &amp; Gravy</t>
  </si>
  <si>
    <t xml:space="preserve">Drawing for Free Booth 2023 </t>
  </si>
  <si>
    <t>Grand Salon 1-4</t>
  </si>
  <si>
    <t>Cocuina Ballroom</t>
  </si>
  <si>
    <t>dance floor, 16 x 24 stage, (4) 20-quad amps power to stage area, private break area with table and chairs, 2 hr. minimum load in, setup and sound check,</t>
  </si>
  <si>
    <t>high top tables</t>
  </si>
  <si>
    <t xml:space="preserve">House salad, rolls, grilled flat iron steak, coren and cheese arepa, veggies, </t>
  </si>
  <si>
    <t>Public Utilities Potpourri: Resiliency Funding, Senate Bill 64 Compliance Strategies, Legislative and Regulatory Update, and Interactive Lead &amp; Copper Rule Revisions Workshop</t>
  </si>
  <si>
    <t>Jonathan Fernald &lt;JEFernald@pcl.com&gt;; Courtney.Dantone &lt;Courtney.Dantone@kiewit.com&gt;</t>
  </si>
  <si>
    <t>Panelist tables (2) with rows of chairs for audience</t>
  </si>
  <si>
    <t>tv/overhead projector to display the zoom for virtual attendance and audio capabilities so that everyone can be heard on the zoom; handheld mic so zoom can hear us</t>
  </si>
  <si>
    <t>water station, soda, tea, 2 doz. assorted cookies</t>
  </si>
  <si>
    <t xml:space="preserve">Andrew Greenbaum &lt;agreenbaum@regionalwater.org&gt;
P: 352-667-4138 </t>
  </si>
  <si>
    <t>LCD Projector Package 3, mixer, lavaliere microphone</t>
  </si>
  <si>
    <t>1 drink tickets per person and wristbands for under 21 yo</t>
  </si>
  <si>
    <t>incl</t>
  </si>
  <si>
    <t>incl above</t>
  </si>
  <si>
    <t xml:space="preserve">mixer, LCD projector package 3, 8 table microphones </t>
  </si>
  <si>
    <t>screen kit, projector, switcher, camera package, mixer, handheld microphone speaker, camera operator</t>
  </si>
  <si>
    <t xml:space="preserve">incl above </t>
  </si>
  <si>
    <t>need price</t>
  </si>
  <si>
    <t xml:space="preserve"> No AV needed </t>
  </si>
  <si>
    <t xml:space="preserve"> $                                 -  </t>
  </si>
  <si>
    <t xml:space="preserve">incl </t>
  </si>
  <si>
    <t xml:space="preserve">Booths with Vehicles &amp; Large Equipment Load-in </t>
  </si>
  <si>
    <t>tim to see if we can get bottled water from city of Daytona; should be no charge for water stations</t>
  </si>
  <si>
    <t>Boards and push pins for posters set up,  will know April 1 how many boards will need to be set up</t>
  </si>
  <si>
    <t>Pranoti Kikale (pkikale@globaltechb.com);Yanni Polemmatidis 239.564.3698 Polematidis, PolematidisIM@cdmsmith.com; Alex.Garlaschi@kimley-horn.com 954-338-0629</t>
  </si>
  <si>
    <t xml:space="preserve">Scavenger </t>
  </si>
  <si>
    <t xml:space="preserve">8:00 AM - 9:30 AM </t>
  </si>
  <si>
    <t>101AB</t>
  </si>
  <si>
    <t>hightops + bar</t>
  </si>
  <si>
    <t>The Diving Board</t>
  </si>
  <si>
    <t xml:space="preserve">showcase </t>
  </si>
  <si>
    <t>2 tables, 4 chairs</t>
  </si>
  <si>
    <t xml:space="preserve">stage </t>
  </si>
  <si>
    <t># of tables, chairs, audience</t>
  </si>
  <si>
    <t>mixer, handheld microphone, table microphones</t>
  </si>
  <si>
    <t xml:space="preserve"> handheld microphone</t>
  </si>
  <si>
    <t>Mixer, lavaliere microphone, LCD Package 3</t>
  </si>
  <si>
    <t>Mixer, handheld microphone, LCD Package 3, table microphone</t>
  </si>
  <si>
    <t>2 tables on stage with 8 chairs total, 1 table below with 4 chairs for judges,mixer, 2 tabletop microphones, 1 handheld microphones</t>
  </si>
  <si>
    <t>Track F: Workshop 1 - Introduction to Stormwater</t>
  </si>
  <si>
    <t>Track G: Workshop 2 - Innovation Workshop</t>
  </si>
  <si>
    <t>Technical Sessions Tracks - Track A Utility Management II (5 Topics)</t>
  </si>
  <si>
    <t>Track F: Workshop 3 - Communities Meeting with PFAS Challenge</t>
  </si>
  <si>
    <t>Track G: Workshop 4 - Public Utilities Potpourri</t>
  </si>
  <si>
    <t xml:space="preserve">1:30 PM - 4:00 PM </t>
  </si>
  <si>
    <t xml:space="preserve">Technical Sessions Tracks - Track E Water Quality (5 Topics) </t>
  </si>
  <si>
    <t>Track F: Workshop 7 - Contractor's Council</t>
  </si>
  <si>
    <t xml:space="preserve">FSAWWA Cybersecurity Committee </t>
  </si>
  <si>
    <t xml:space="preserve"> Audio. Wifi, teams meeting</t>
  </si>
  <si>
    <t>3.24.22</t>
  </si>
  <si>
    <t>chicken salad boxed lunches, water, soda</t>
  </si>
  <si>
    <t xml:space="preserve">5 dozen assorted cookies, soda </t>
  </si>
  <si>
    <t>see details</t>
  </si>
  <si>
    <t>water</t>
  </si>
  <si>
    <t>power, extension cords, multi-plug</t>
  </si>
  <si>
    <t>veggies, brisket sliders, desert nacho + bar</t>
  </si>
  <si>
    <r>
      <t>Theater style for the audience. This will be in the back. Long table for 5 judges in front. In front of the long table</t>
    </r>
    <r>
      <rPr>
        <sz val="16"/>
        <color rgb="FFFF0000"/>
        <rFont val="Avenir Light"/>
        <family val="2"/>
      </rPr>
      <t xml:space="preserve">, a </t>
    </r>
    <r>
      <rPr>
        <b/>
        <sz val="16"/>
        <color rgb="FFFF0000"/>
        <rFont val="Avenir Light"/>
        <family val="2"/>
      </rPr>
      <t>PODIUM</t>
    </r>
    <r>
      <rPr>
        <sz val="16"/>
        <color theme="1"/>
        <rFont val="Avenir Light"/>
        <family val="2"/>
      </rPr>
      <t xml:space="preserve">, projector, and microphone will be required. </t>
    </r>
  </si>
  <si>
    <t>theater style to maximize number of chairs,  plus 6' head table</t>
  </si>
  <si>
    <t xml:space="preserve">12:00 PM - 1:00 PM </t>
  </si>
  <si>
    <t>box lunches (3 types) salad, sweet and unsweet tea</t>
  </si>
  <si>
    <t>paid by Flexim</t>
  </si>
  <si>
    <t>should I move to first floor?</t>
  </si>
  <si>
    <t>FWEA Student Activities Sign</t>
  </si>
  <si>
    <t>Sunday 1st floor Meeting Schedule Sign</t>
  </si>
  <si>
    <t>FWEA Utility Council Breakfast &amp; Annual Meeting</t>
  </si>
  <si>
    <t>Monday Technical Session Signs</t>
  </si>
  <si>
    <t>Monday Events Sign</t>
  </si>
  <si>
    <t>Flexim Americas Private Meeting</t>
  </si>
  <si>
    <t xml:space="preserve">Flexim Americas Private Meeting </t>
  </si>
  <si>
    <t>duplicate?</t>
  </si>
  <si>
    <t>Tuesday's Technical Session Signs</t>
  </si>
  <si>
    <t>Tuesday Events Sign</t>
  </si>
  <si>
    <t>Major Event</t>
  </si>
  <si>
    <t>Presidents Reception</t>
  </si>
  <si>
    <t>Young Professionals' Symposium</t>
  </si>
  <si>
    <t>Top Ops Competition</t>
  </si>
  <si>
    <t>2 laptops, provided by mish</t>
  </si>
  <si>
    <t>audio, wifi, handheld and lavalier microphone, zoom meeting</t>
  </si>
  <si>
    <t>Audio, wifi,handheld and lavalier microphone, teams meeting</t>
  </si>
  <si>
    <t xml:space="preserve"> 55' LED monitor, Mixer,wifi, handheld and lavalier microphone, teams meeting 	</t>
  </si>
  <si>
    <t>default: audio, wifi, handheld and lavalier microphone, zoom meeting</t>
  </si>
  <si>
    <t>default: Audio, wifi,handheld and lavalier microphone, teams meeting</t>
  </si>
  <si>
    <t>incl below</t>
  </si>
  <si>
    <t xml:space="preserve">Default: 55' LED monitor, Mixer,wifi, handheld and lavalier microphone, teams meeting 	</t>
  </si>
  <si>
    <t>plus bar + keg</t>
  </si>
  <si>
    <t xml:space="preserve">YP / Student Poster Contest </t>
  </si>
  <si>
    <t>5:00 PM - 7:30 PM</t>
  </si>
  <si>
    <t xml:space="preserve">1:30 PM - 6:00 PM </t>
  </si>
  <si>
    <t xml:space="preserve">7:00 AM - 4:00 PM </t>
  </si>
  <si>
    <t xml:space="preserve">1:30 PM - 3:30 PM </t>
  </si>
  <si>
    <t xml:space="preserve">panelist table for 6 speakers, U shaped for 40 with extra gallery in back. </t>
  </si>
  <si>
    <t xml:space="preserve">2 round tables </t>
  </si>
  <si>
    <t>need tables and chairs(10 tables &amp; 25 chairs, this count could change based on how many teams sign up).
We also need water and electricity on the competition area. The competition area will also need partitions around the area to secure the area and to split the area for the events.</t>
  </si>
  <si>
    <t>Subtotal before bar &amp; consumption</t>
  </si>
  <si>
    <t xml:space="preserve">FWEA Showcase </t>
  </si>
  <si>
    <t>5:00 PM - 6:30 PM</t>
  </si>
  <si>
    <t xml:space="preserve">David </t>
  </si>
  <si>
    <t xml:space="preserve">Technical Sessions Track A: Utility Management I (5 Topics) </t>
  </si>
  <si>
    <t>No AV needed, previously said LCD projector Package 3</t>
  </si>
  <si>
    <t xml:space="preserve">Default:  55' LED monitor, Mixer,wifi, handheld and lavalier microphone, teams meeting 	</t>
  </si>
  <si>
    <t>Technical Sessions Track A: Utility Management II (5 Topics)</t>
  </si>
  <si>
    <t>Technical Sessions Track B: Distribution Systems (6 Topics)</t>
  </si>
  <si>
    <t>Technical Sessions Track C: Wastewater Treatment II (6 Topics)</t>
  </si>
  <si>
    <t>Technical Sessions Track D:Collection Systems II (6 Topics)</t>
  </si>
  <si>
    <t>Technical Sessions Track E: Biosolids / Resource Recovery (6 Topics)</t>
  </si>
  <si>
    <t>Track F Workshop 3: Communities Meeting with PFAS Challenge</t>
  </si>
  <si>
    <t xml:space="preserve">Technical Sessions Track B: Potable Water Treatment I (5 Topics) </t>
  </si>
  <si>
    <t xml:space="preserve">Technical Sessions Track C: Wastewater Treatment I (5 Topics) </t>
  </si>
  <si>
    <t xml:space="preserve">Technical Sessions Track D: Collection Systems I (5 Topics) </t>
  </si>
  <si>
    <t xml:space="preserve">Technical Sessions Track E: Stormwater and Green Infrastructure I (5 Topics) </t>
  </si>
  <si>
    <t>Track F Workshop 1: Introduction to Stormwater</t>
  </si>
  <si>
    <t>Track G Workshop 2: Innovation Workshop</t>
  </si>
  <si>
    <t>Technical Sessions Track A: Modeling / GIS / Computer Apps  (5 Topics)</t>
  </si>
  <si>
    <t>Technical Sessions Track B: Sustainability / Water Supply I  (5 Topics)</t>
  </si>
  <si>
    <t>Technical Sessions Track C: Nutrient Removal I  (5 Topics)</t>
  </si>
  <si>
    <t>Technical Sessions Track D: Reclamation and Reuse I  (5 Topics)</t>
  </si>
  <si>
    <t>Technical Sessions Track E: Mixed Session (5 Topics)</t>
  </si>
  <si>
    <t>Technical Sessions Track A: Facility Operations and Maintenance  (5 Topics)</t>
  </si>
  <si>
    <t>Technical Sessions Track B: Sustainability / Water Supply II  (5 Topics)</t>
  </si>
  <si>
    <t>Technical Sessions Track C;  Nutrient Removal II  (5 Topics)</t>
  </si>
  <si>
    <t>Technical Sessions Track D: Reclamation and Reuse II  (5 Topics)</t>
  </si>
  <si>
    <t xml:space="preserve">Technical Sessions Track E: Water Quality (5 Topics) </t>
  </si>
  <si>
    <t>Track G Workshop 8: Septic System Upgrades</t>
  </si>
  <si>
    <t xml:space="preserve">City of Daytona Beach's LPGA Facility Tour </t>
  </si>
  <si>
    <t xml:space="preserve">NO AV now </t>
  </si>
  <si>
    <t>default : mixer, handheld and lavaliere microphone, projector package 4, no AV needed in 102A on Tuesday now</t>
  </si>
  <si>
    <t>default:LCD Projector Package 3, mixer, lavaliere microphone</t>
  </si>
  <si>
    <t>FSAWWA Public Affairs Council (PAC) and FWEA Public Communications and Outreach Committee (PCOC)</t>
  </si>
  <si>
    <t>Track F Workshop 4: Collection System</t>
  </si>
  <si>
    <t>Track G Workshop 5: Communications</t>
  </si>
  <si>
    <t>Track F Workshop 6: Contractor's Council</t>
  </si>
  <si>
    <t>Day</t>
  </si>
  <si>
    <t>Room</t>
  </si>
  <si>
    <t xml:space="preserve">FWRC 'Connect Again' Break </t>
  </si>
  <si>
    <t xml:space="preserve">9:00 AM - 10:30 AM </t>
  </si>
  <si>
    <t xml:space="preserve">11:30AM - 6:00 PM </t>
  </si>
  <si>
    <t>4.5.22</t>
  </si>
  <si>
    <t>Workshop: Public Utilities Potpourri</t>
  </si>
  <si>
    <t>4:30 PM - 6:30 PM</t>
  </si>
  <si>
    <t>8:00 AM - 11:00 AM</t>
  </si>
  <si>
    <t>Operations Challenge Competition, followed by awards</t>
  </si>
  <si>
    <t>Operations Challenge Competition,  followed by awards</t>
  </si>
  <si>
    <t>Wed.</t>
  </si>
  <si>
    <t>Technical Sessions Track C:  Nutrient Removal II  (5 Topics)</t>
  </si>
  <si>
    <t>Coquina Ballroom</t>
  </si>
  <si>
    <t xml:space="preserve"> Hollow Square (25 people max)</t>
  </si>
  <si>
    <t xml:space="preserve"> Hollow Square (25 people max) </t>
  </si>
  <si>
    <t>Young Professionals Symposium</t>
  </si>
  <si>
    <t>FWRC Awards Luncheon and Annual Meeting</t>
  </si>
  <si>
    <t xml:space="preserve">FWRC "Connect Again" Break </t>
  </si>
  <si>
    <t xml:space="preserve">FSAWWA Regions and Council Chairs Breakfast </t>
  </si>
  <si>
    <t>FWEA Annual Meeting and Awards Luncheon</t>
  </si>
  <si>
    <t>FWEA Utility Council Breakfast and Annual Meeting</t>
  </si>
  <si>
    <t>Exhibit Hall Move-in and Set Up</t>
  </si>
  <si>
    <t>President's Reception</t>
  </si>
  <si>
    <t xml:space="preserve">FSAWWA Operations and Maintenance Council Meeting </t>
  </si>
  <si>
    <t xml:space="preserve">FSAWWA Membership and Engagement Committee Meeting </t>
  </si>
  <si>
    <t>Workshop: Public Utility Potpourri:  Funding, SB 64 Compliance, Leg/Reg Update and Lead and Copper Rule</t>
  </si>
  <si>
    <t xml:space="preserve">Final Drawings and Grand Prize Drawing </t>
  </si>
  <si>
    <t xml:space="preserve">12:00 PM - 2:15PM </t>
  </si>
  <si>
    <t>FWPCOA Operator Showcase</t>
  </si>
  <si>
    <t xml:space="preserve">FSAWWA Rates &amp; Finance Committee Meeting </t>
  </si>
  <si>
    <t xml:space="preserve">FlaWARN meeting </t>
  </si>
  <si>
    <t>BALLROOM ABC</t>
  </si>
  <si>
    <t xml:space="preserve"> theater style to maximize number of chairs,  plus 6' head table </t>
  </si>
  <si>
    <t>102C</t>
  </si>
  <si>
    <t xml:space="preserve">BALLROOM </t>
  </si>
  <si>
    <t xml:space="preserve">FSAWWA Rates and Finance Committee Meeting </t>
  </si>
  <si>
    <t>Technical Sessions Track D: Collection Systems II (6 Topics)</t>
  </si>
  <si>
    <t>FSAWWA Contractor's Council presents “Why Collaborative Delivery?” Workshop</t>
  </si>
  <si>
    <t>Master Schedule of Events</t>
  </si>
  <si>
    <t>need tables and chairs(10 tables &amp; 25 chairs, this count could change based on how many teams sign up).</t>
  </si>
  <si>
    <t>Bart Booz; bartt.booz@wright-pierce.com; 4077479935</t>
  </si>
  <si>
    <t>high-tops + bar</t>
  </si>
  <si>
    <t>food for band, soda, water, cheese, fruit, slider, sheet cake, bar,; Notes from band: 16 x 24 stage, (4) 20-quad amps power to stage area, private break area with table and chairs, 2 hr. minimum load in, setup and sound check, 1 case of bottled water close to performance area, (9) hot vendor hr. minimum load in, setup and sound check, 1 case of bottled water close to performance area, (9) hot vendor meals with assorted beverages in green room 75 minutes prior to reception start time and validated parking on site</t>
  </si>
  <si>
    <t>Wednesday</t>
  </si>
  <si>
    <t>Thursday</t>
  </si>
  <si>
    <t>Friday</t>
  </si>
  <si>
    <t>Gaylord Palms</t>
  </si>
  <si>
    <t>Marjorie 813.598.0503</t>
  </si>
  <si>
    <t>1:00 PM - 3:30 PM</t>
  </si>
  <si>
    <t xml:space="preserve"> David </t>
  </si>
  <si>
    <t xml:space="preserve">FSAWWA Water Equation Committee Meeting </t>
  </si>
  <si>
    <r>
      <t xml:space="preserve">Theater style for the audience. This will be in the back. Long table for 5 judges in front. In front of the long table, a </t>
    </r>
    <r>
      <rPr>
        <b/>
        <sz val="16"/>
        <color theme="1"/>
        <rFont val="Avenir Light"/>
        <family val="2"/>
      </rPr>
      <t>PODIUM</t>
    </r>
    <r>
      <rPr>
        <sz val="16"/>
        <color theme="1"/>
        <rFont val="Avenir Light"/>
        <family val="2"/>
      </rPr>
      <t xml:space="preserve">, projector, and microphone will be required. </t>
    </r>
  </si>
  <si>
    <t>FSAWWA Public Affairs Council (PAC)</t>
  </si>
  <si>
    <t xml:space="preserve">Gaylord Palms </t>
  </si>
  <si>
    <t xml:space="preserve">cookies and beverages </t>
  </si>
  <si>
    <t>5:00 PM - 7:00 PM</t>
  </si>
  <si>
    <t xml:space="preserve">Classroom style with round tables. Long table to hold five people near front of room. A podium, projector, screen, and microphone are required. </t>
  </si>
  <si>
    <t>Nicole Cohen
ncohen@carollo.com 239-357-5374</t>
  </si>
  <si>
    <t>12:00 PM - 1:00 PM</t>
  </si>
  <si>
    <t xml:space="preserve">Boxed lunches. Lunch at 12-1 to be combined with student design competition. </t>
  </si>
  <si>
    <t xml:space="preserve">Combined lunches with YP Workshop participants and Student Design Competition students </t>
  </si>
  <si>
    <t>7:30AM - 1:00 PM</t>
  </si>
  <si>
    <t>TkingH20@aol.com</t>
  </si>
  <si>
    <t>Dave Hunniford 941-928-3421, (dhunniford@vaengineering.com) &amp; Eric Hansen (eric.c.hansen@evoqua.com)</t>
  </si>
  <si>
    <t>12:00 PM - 5:00 PM</t>
  </si>
  <si>
    <t xml:space="preserve">9:00 AM - 4:00 PM </t>
  </si>
  <si>
    <t xml:space="preserve">12:00 PM - 6:00 PM </t>
  </si>
  <si>
    <t>beverages, danish</t>
  </si>
  <si>
    <t>Classroom style with tables and chairs - one head table with 5 chairs</t>
  </si>
  <si>
    <t>Nicole McConnell - Lisa Wilson-Davis (lwilsondavis@myboca.us)</t>
  </si>
  <si>
    <t xml:space="preserve">same room as Workshop: Joint FSAWWA WUC, FWEAUC, and FWEA WR3 Workshop </t>
  </si>
  <si>
    <t xml:space="preserve">FWEA Biosolids Committee Meeting </t>
  </si>
  <si>
    <t>Manuel Moncholi 786-478-9348</t>
  </si>
  <si>
    <t>George Dick 727-452-9725</t>
  </si>
  <si>
    <t>Meera Anika Joshi &lt;mjoshi@carollo.com&gt;; (407) 455-3798; Hunter, Tucker &lt;Tucker.Hunter@kimley-horn.com&gt;</t>
  </si>
  <si>
    <t>Lafayette 5</t>
  </si>
  <si>
    <t>Lafayette 1</t>
  </si>
  <si>
    <t>Lafayette 2</t>
  </si>
  <si>
    <t>Lafayette 3</t>
  </si>
  <si>
    <t>Lafayette 4</t>
  </si>
  <si>
    <t>Coastal AB1-5</t>
  </si>
  <si>
    <t>Suwannee 4</t>
  </si>
  <si>
    <t>Suwannee 2</t>
  </si>
  <si>
    <t xml:space="preserve">Technical Sessions Track C: Reclamation and Reuse I (5 Topics) </t>
  </si>
  <si>
    <t xml:space="preserve">Technical Sessions Track E: Biosolids / Resource Recovery (5 Topics) </t>
  </si>
  <si>
    <t xml:space="preserve">Track F Workshop 3: Contractor's Council  </t>
  </si>
  <si>
    <t xml:space="preserve">Technical Sessions Track A: Utility Management III (5 Topics) </t>
  </si>
  <si>
    <t xml:space="preserve">Technical Sessions Track B: Distribution Systems / Modeling / GIS / Computer (5 Topics) </t>
  </si>
  <si>
    <t xml:space="preserve">Technical Sessions Track C: Wastewater Treatment (5 Topics) </t>
  </si>
  <si>
    <t xml:space="preserve">Technical Sessions Track D: Collection Systems III / PFAS (5 Topics) </t>
  </si>
  <si>
    <t xml:space="preserve">Technical Sessions Track E: Sustainability (5 Topics) </t>
  </si>
  <si>
    <t xml:space="preserve">Technical Sessions Track A: Utility Management IV (5 Topics) </t>
  </si>
  <si>
    <t xml:space="preserve">Technical Sessions Track B: Modeling / GIS / Computer (5 Topics) </t>
  </si>
  <si>
    <t xml:space="preserve">Technical Sessions Track D: PFAS (5 Topics) </t>
  </si>
  <si>
    <t>Emerald Bay Plaza</t>
  </si>
  <si>
    <t>Exhibit Hall D-F</t>
  </si>
  <si>
    <t>Desoto 3</t>
  </si>
  <si>
    <t>Desoto 4</t>
  </si>
  <si>
    <t>Desoto 5</t>
  </si>
  <si>
    <t>Dr, Chris Owen of Hazen and Sawyer will be presenting on VOC’s and the effect on Water Utilities. Tom King (retired) formally NASA water systems Supervisor III will be giving an update on House bill 23 affecting reciprocity and first responder status for operators. There will be a panel to answer questions from the audience .</t>
  </si>
  <si>
    <t xml:space="preserve">FWEA Students and Young Professionals Committee Meeting </t>
  </si>
  <si>
    <t>no AV needed</t>
  </si>
  <si>
    <t>Nicole Cohen ncohen@carollo.com</t>
  </si>
  <si>
    <t>1:30 PM - 2:30 PM</t>
  </si>
  <si>
    <t>Alex.Garlaschi@kimley-horn.com 954-338-0629; Nicole Cohen ncohen@carollo.com</t>
  </si>
  <si>
    <t>same room as board meeting</t>
  </si>
  <si>
    <t>Hollow Square (25 people min)</t>
  </si>
  <si>
    <t>U Shape (18 people min)</t>
  </si>
  <si>
    <t xml:space="preserve"> Hollow Square (25 people min) </t>
  </si>
  <si>
    <t xml:space="preserve">tim to see if we can get bottled water from city ; should be no charge </t>
  </si>
  <si>
    <t xml:space="preserve">LCD Projector Package 3, mixer, handheld  and lavaliere microphone, wifi, teams meeting 	</t>
  </si>
  <si>
    <r>
      <rPr>
        <b/>
        <sz val="16"/>
        <color rgb="FFFFC000"/>
        <rFont val="Avenir Light"/>
        <family val="2"/>
      </rPr>
      <t xml:space="preserve">by default: </t>
    </r>
    <r>
      <rPr>
        <sz val="16"/>
        <color theme="1"/>
        <rFont val="Avenir Light"/>
        <family val="2"/>
      </rPr>
      <t xml:space="preserve">LCD Projector Package 3, mixer, handheld  and lavaliere microphone, wifi, teams meeting 	</t>
    </r>
  </si>
  <si>
    <t>Escambia</t>
  </si>
  <si>
    <t xml:space="preserve">panelist table for 6 speakers,  U shaped for 40 with extra gallery in back.   </t>
  </si>
  <si>
    <t xml:space="preserve"> handheld microphone </t>
  </si>
  <si>
    <t>LCD Projector Package 3, mixer, lavaliere microphone + handheld microphone</t>
  </si>
  <si>
    <t>LCD Projector Package 3, mixer, lavaliere microphone + handheld microphone+ podium</t>
  </si>
  <si>
    <t># PPL requested</t>
  </si>
  <si>
    <t>Room Capacity</t>
  </si>
  <si>
    <t>Desoto 1 &amp; 2</t>
  </si>
  <si>
    <t>Suwannee 1</t>
  </si>
  <si>
    <t>U-shape (25 people min)</t>
  </si>
  <si>
    <t>Track F Workshop 1: Using Wastewater Treatment Modeling for Improved Operations</t>
  </si>
  <si>
    <t xml:space="preserve">Joint FSAWWA Water Utility Council &amp; FWEA WR3 Committee Meeting  </t>
  </si>
  <si>
    <t xml:space="preserve">Facility Tour - Hamlin Water Reclamation Facility </t>
  </si>
  <si>
    <t xml:space="preserve">Suwannee 3  </t>
  </si>
  <si>
    <t xml:space="preserve">Suwannee 4  </t>
  </si>
  <si>
    <t>Suwannee 2 &amp; 3</t>
  </si>
  <si>
    <t xml:space="preserve">Suwannee 3 </t>
  </si>
  <si>
    <t>Lafayette 1 &amp; 2</t>
  </si>
  <si>
    <t>Exhibit Hall Lobby D-F</t>
  </si>
  <si>
    <t>Convention Center Transportation Lobby</t>
  </si>
  <si>
    <t>Track F Workshop 7: Resiliency during Huricanne Ian</t>
  </si>
  <si>
    <t>Heart Healthy Continental Breakfast</t>
  </si>
  <si>
    <t>Projector, audio, wifi, handheld and lavalier microphone, zoom meeting</t>
  </si>
  <si>
    <t xml:space="preserve">labor  </t>
  </si>
  <si>
    <t>setup</t>
  </si>
  <si>
    <t xml:space="preserve">FWEA, FSAWWA, FWPCOA Showcase  </t>
  </si>
  <si>
    <t>5:30 PM - 6:30 PM</t>
  </si>
  <si>
    <t>hollow square</t>
  </si>
  <si>
    <t xml:space="preserve">water station, coffee, tea, assorted snacks  </t>
  </si>
  <si>
    <t>3:00 PM - 3:30 PM</t>
  </si>
  <si>
    <t xml:space="preserve">3:30 PM - 4:00 PM </t>
  </si>
  <si>
    <t xml:space="preserve"> Coffee, Tea, Water Station
                                         ii.    Sliced bagels (plain, everything, etc.)
                                        iii.    Croissants (butter and chocolate)</t>
  </si>
  <si>
    <t>Resort Brands Host sponsored bar – Consumption Based</t>
  </si>
  <si>
    <t xml:space="preserve">1:00 PM - 3:00 PM </t>
  </si>
  <si>
    <t xml:space="preserve">Central Florida Chapter Committee Meeting </t>
  </si>
  <si>
    <t xml:space="preserve">handheld microphone (use FWRC projector and screen) </t>
  </si>
  <si>
    <t>28 power outlets</t>
  </si>
  <si>
    <t xml:space="preserve">LCD Projector Package 3, mixer,  handheld  and lavaliere microphone, gooseneck microphones, wifi, teams meeting 	</t>
  </si>
  <si>
    <t>LCD Projector Package 3, mixer, lavaliere microphone, handheld mic</t>
  </si>
  <si>
    <t>LCD Projector Package 3, mixer, lavaliere microphone, gooseneck mics</t>
  </si>
  <si>
    <t>LCD Projector Package 3, mixer, lavaliere microphone, gooseneck microphones</t>
  </si>
  <si>
    <t xml:space="preserve">panelist table for 6 speakers, U shaped for 40 with extra gallery in back.   </t>
  </si>
  <si>
    <t xml:space="preserve">Technical Sessions Track B: Water Quality / Water Supply (5 Topics) </t>
  </si>
  <si>
    <t xml:space="preserve"> Track G Workshop 2: Septic System Conversions / Onsite Treatment</t>
  </si>
  <si>
    <t xml:space="preserve">Technical Sessions Track B: Potable Water Treatment (6 Topics) </t>
  </si>
  <si>
    <t xml:space="preserve">Technical Sessions Track C: Reclamation and Reuse II / Wastewater Treatment  (6 Topics) </t>
  </si>
  <si>
    <t xml:space="preserve">Technical Sessions Track D: Collection Systems II (6 Topics) </t>
  </si>
  <si>
    <t xml:space="preserve">Technical Sessions Track E: Facilities Operation and Maintenance (6 Topics) </t>
  </si>
  <si>
    <t xml:space="preserve">Track F Workshop 5: State of the Economy: How it impacts Utilities  </t>
  </si>
  <si>
    <t xml:space="preserve">Technical Sessions Track C: Nutrient Removal (5 Topics) </t>
  </si>
  <si>
    <t>Track G Workshop 8: Grant Funding</t>
  </si>
  <si>
    <t>assortment of Frappuccino, iced coffee, and maybe sparkling water. It would be based on consumption.
Order 1 dozen house baked cookies plus one dozen Baked Palm Beach Brownies</t>
  </si>
  <si>
    <t xml:space="preserve">Day </t>
  </si>
  <si>
    <t>5 bars + Hors d'oeuvres: Hot - Black Bean and Cheese Quesadilla, Flour Tortilla, and Avocado Spread +Pecan Crusted Chicken, Maple Dijon Sauce      Cold- Carrot Hummus, Toasted Sesame Seeds, Endive + Beef Carpaccio, Pickled Mustard Seeds, and Truffle Cream on an Asian Spoon.</t>
  </si>
  <si>
    <t>Scrambled eggs and sausage, and whatever else goes with it. Gaylord Palms Classic "Breakfast Table" CASEY CHOOSE ELEMENTS.</t>
  </si>
  <si>
    <t xml:space="preserve">water station, coffee, tea, soda, 20 dozen of assorted pastries  </t>
  </si>
  <si>
    <t>Bar (5) + Desserts (old Hickory reception - just desserts)</t>
  </si>
  <si>
    <t>water station, coffee, tea, cranberry bread  (20 dozen) + whole fruit  for 100</t>
  </si>
  <si>
    <t>brownies (dozen) + cupcakes (10 dozen) + soda + lemonaide</t>
  </si>
  <si>
    <t>box lunch:; fruit cup, chicken salad wrap</t>
  </si>
  <si>
    <t xml:space="preserve">Technical Sessions Track A: Utility Management I (5 Papers) </t>
  </si>
  <si>
    <t xml:space="preserve">Technical Sessions Track B: Water Quality / Water Supply (5 Papers) </t>
  </si>
  <si>
    <t xml:space="preserve">Technical Sessions Track C: Reclamation and Reuse I (5 Papers) </t>
  </si>
  <si>
    <t xml:space="preserve">Technical Sessions Track D: Collection Systems I (5 Papers) </t>
  </si>
  <si>
    <t xml:space="preserve">Technical Sessions Track E: Biosolids / Resource Recovery (5 Papers) </t>
  </si>
  <si>
    <t xml:space="preserve">Technical Sessions Track A: Utility Management II (6 Papers) </t>
  </si>
  <si>
    <t xml:space="preserve">Technical Sessions Track B: Potable Water Treatment (6 Papers) </t>
  </si>
  <si>
    <t xml:space="preserve">Technical Sessions Track C: Reclamation and Reuse II / Wastewater Treatment  (6 Papers) </t>
  </si>
  <si>
    <t xml:space="preserve">Technical Sessions Track D: Collection Systems II (6 Papers) </t>
  </si>
  <si>
    <t xml:space="preserve">Technical Sessions Track E: Facilities Operation and Maintenance (6 Papers) </t>
  </si>
  <si>
    <t xml:space="preserve">Technical Sessions Track A: Utility Management III (5 Papers) </t>
  </si>
  <si>
    <t xml:space="preserve">Technical Sessions Track B: Distribution Systems / Modeling / GIS / Computer (5 Papers) </t>
  </si>
  <si>
    <t xml:space="preserve">Technical Sessions Track C: Wastewater Treatment (5 Papers) </t>
  </si>
  <si>
    <t xml:space="preserve">Technical Sessions Track D: Collection Systems III / PFAS (5 Papers) </t>
  </si>
  <si>
    <t xml:space="preserve">Technical Sessions Track E: Sustainability (5 Papers) </t>
  </si>
  <si>
    <t xml:space="preserve">Technical Sessions Track A: Utility Management IV (5 Papers) </t>
  </si>
  <si>
    <t xml:space="preserve">Technical Sessions Track B: Modeling / GIS / Computer (5 Papers) </t>
  </si>
  <si>
    <t xml:space="preserve">Technical Sessions Track C: Nutrient Removal (5 Papers) </t>
  </si>
  <si>
    <t xml:space="preserve">Technical Sessions Track D: PFAS (5 Papers) </t>
  </si>
  <si>
    <t xml:space="preserve">Technical Sessions Track E: Stormwater and Green Infrastructure (5 Papers) </t>
  </si>
  <si>
    <t>Exhibit Hall Reopens</t>
  </si>
  <si>
    <t xml:space="preserve">FWRC H2YOU Snack Break </t>
  </si>
  <si>
    <t>President's H2YOU Reception</t>
  </si>
  <si>
    <t>FWRC H2YOU Evening Event</t>
  </si>
  <si>
    <t>Coffee, Soda, Bacon&amp; Egg sandwich, parfait (need 2 vegetarian options)</t>
  </si>
  <si>
    <t xml:space="preserve">Technical Sessions Track A: Utility Management II (6 Topics) </t>
  </si>
  <si>
    <t>Rice Krispy Treats (3 types) - 10 dozen, Hummus and pretzel Chips (100), Soda, Lemonade</t>
  </si>
  <si>
    <t>Mesclun Greens; Honey BBQ, New York Cheesecake, (vegetarian: Wild Mushroom Ravioli)</t>
  </si>
  <si>
    <t xml:space="preserve">fire marshal </t>
  </si>
  <si>
    <t>box lunch: potato salad, ham &amp; swiss cheese</t>
  </si>
  <si>
    <t>Ham &amp; Swiss Cheese
Chicken Salad wrap
Roasted beef</t>
  </si>
  <si>
    <t>9:00 AM - 12:00 PM 1:30 PM - 6:00 PM</t>
  </si>
  <si>
    <t>9:00 AM - 12:00 PM 1:30 PM - 3:30 PM</t>
  </si>
  <si>
    <t xml:space="preserve">Young Professionals Workshop  </t>
  </si>
  <si>
    <t xml:space="preserve">YP Workshop and Student Design Competitors Luncheon </t>
  </si>
  <si>
    <t>Track G Workshop 6: Evolution of Water Reuse in Central Florida – The Story of Potable Reuse</t>
  </si>
  <si>
    <t>FSAWWA Public Affairs Council (PAC) Meeting</t>
  </si>
  <si>
    <t xml:space="preserve">Young Professionals / Student Poster Contest </t>
  </si>
  <si>
    <t>Track F Workshop 7: Resiliency During Hurricane Ian</t>
  </si>
  <si>
    <t>Exhibitors Move Out</t>
  </si>
  <si>
    <t>Exhibit Hall C</t>
  </si>
  <si>
    <t>Drawing for Free Booth 2024</t>
  </si>
  <si>
    <t>Track G Workshop 4: Drinking Water and Wastewater Utilities Potpourri 2 - The Conversations Continue</t>
  </si>
  <si>
    <t>FWPCOA Operators Showcase</t>
  </si>
  <si>
    <t xml:space="preserve">Young Professional / Student Poster Contest </t>
  </si>
  <si>
    <t>FWEA Student Design Competition - Wastewater</t>
  </si>
  <si>
    <t xml:space="preserve">Operation Challenge Box Lunch </t>
  </si>
  <si>
    <t xml:space="preserve">Water Coolers </t>
  </si>
  <si>
    <t xml:space="preserve">  4 dozen cookies</t>
  </si>
  <si>
    <t xml:space="preserve">  soda, tea, 2 doz. assorted cookies</t>
  </si>
  <si>
    <t xml:space="preserve">coffee, tea, assorted snacks </t>
  </si>
  <si>
    <t xml:space="preserve"> , coffee, tea, cranberry bread  + whole fruit</t>
  </si>
  <si>
    <t xml:space="preserve">EST FWRC </t>
  </si>
  <si>
    <t>Est FWEA</t>
  </si>
  <si>
    <t>EST FSAWWA</t>
  </si>
  <si>
    <t>EST FWPCOA</t>
  </si>
  <si>
    <t>Hors d’oeuvres
                                          i.    Kobe beef meatballs
                                         ii.    Potato pea samosas
                                        iii.    Black bean and cheese quesadilla
Reception Display
                                          i.    Salsa Guacamole
Dessert
                                          i.    Ice cream bars
                                         ii.    Brownies
Open Bar, Soda, Water</t>
  </si>
  <si>
    <t>Field Green Salad, Red Wine Braised Beef, Mango Passion, veggie option</t>
  </si>
  <si>
    <t xml:space="preserve">Thur Party </t>
  </si>
  <si>
    <t xml:space="preserve">Ehall </t>
  </si>
  <si>
    <t>Lafayette 1-2 on 6/3</t>
  </si>
  <si>
    <t>wifi</t>
  </si>
  <si>
    <t xml:space="preserve">waste removal </t>
  </si>
  <si>
    <t>security</t>
  </si>
  <si>
    <t>??</t>
  </si>
  <si>
    <t>Sutotal</t>
  </si>
  <si>
    <t>Less Tax</t>
  </si>
  <si>
    <t>Tax</t>
  </si>
  <si>
    <t>Subtotal</t>
  </si>
  <si>
    <t>Reg</t>
  </si>
  <si>
    <t>F&amp;B</t>
  </si>
  <si>
    <t>SubTotal</t>
  </si>
  <si>
    <t xml:space="preserve"> FWRC</t>
  </si>
  <si>
    <t xml:space="preserve"> FWEA</t>
  </si>
  <si>
    <t xml:space="preserve"> FSAWWA</t>
  </si>
  <si>
    <t xml:space="preserve"> FWPCOA </t>
  </si>
  <si>
    <t>Less 15%</t>
  </si>
  <si>
    <t>lss $80k credit</t>
  </si>
  <si>
    <t xml:space="preserve">less 15% </t>
  </si>
  <si>
    <t xml:space="preserve">Tax off </t>
  </si>
  <si>
    <t>FOOD COST</t>
  </si>
  <si>
    <t>AV COST</t>
  </si>
  <si>
    <t>TOTAL</t>
  </si>
  <si>
    <t>LESS 15% ON FOOD</t>
  </si>
  <si>
    <t>SUBTOTAL</t>
  </si>
  <si>
    <t xml:space="preserve">Technical Sessions Track E: Stormwater and Green Infrastructure (5 Topics) </t>
  </si>
  <si>
    <t>Monday</t>
  </si>
  <si>
    <t>Tuesday</t>
  </si>
  <si>
    <t>2024 Master Schedule of Events</t>
  </si>
  <si>
    <t>10.10.23</t>
  </si>
  <si>
    <t>Saturday - Caribbean - for 35
Caribbean Vegan Curry Stew
Tropical Greens Salad Cotija Cheese
Island Bread Croutons &amp; Passion Fruit Vinaigrette
water + soda Grilled Pineapple Salad Lime, Ginger, Coconut, Cilantro
Select Two Entrees:
Roasted Jerk Chicken with Pineapple Salsa and Coconut Cream
Grilled Flank Steak Peppers, Onions, Chimichurri
Roasted Sweet Potato, Spinach, Onions
Sofrito Black Beans
Saffron Rice
Desserts
Mango Cheesecake
Brazo Gitano (Guava Swiss Roll)
As for the bar - Resort Brands Host sponsored bar (Consumption Based)</t>
  </si>
  <si>
    <t>Pam London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</si>
</sst>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400]h:mm:ss\ AM/PM"/>
  </numFmts>
  <fonts count="55" x14ac:knownFonts="1">
    <font>
      <sz val="12"/>
      <color theme="1"/>
      <name val="Calibri"/>
    </font>
    <font>
      <sz val="12"/>
      <color theme="1"/>
      <name val="Calibri"/>
      <family val="2"/>
    </font>
    <font>
      <sz val="8"/>
      <name val="Calibri"/>
      <family val="2"/>
    </font>
    <font>
      <sz val="16"/>
      <color theme="1"/>
      <name val="Avenir Light"/>
      <family val="2"/>
    </font>
    <font>
      <b/>
      <sz val="16"/>
      <color theme="0"/>
      <name val="Avenir Light"/>
      <family val="2"/>
    </font>
    <font>
      <sz val="16"/>
      <color theme="0"/>
      <name val="Avenir Light"/>
      <family val="2"/>
    </font>
    <font>
      <sz val="16"/>
      <color rgb="FFFF0000"/>
      <name val="Avenir Light"/>
      <family val="2"/>
    </font>
    <font>
      <sz val="16"/>
      <color rgb="FF000000"/>
      <name val="Avenir Light"/>
      <family val="2"/>
    </font>
    <font>
      <b/>
      <sz val="20"/>
      <color theme="1"/>
      <name val="Avenir Light"/>
      <family val="2"/>
    </font>
    <font>
      <sz val="18"/>
      <color theme="0"/>
      <name val="Avenir Light"/>
      <family val="2"/>
    </font>
    <font>
      <sz val="16"/>
      <color rgb="FFFF0000"/>
      <name val="Calibri"/>
      <family val="2"/>
    </font>
    <font>
      <sz val="16"/>
      <color rgb="FF202124"/>
      <name val="Avenir Light"/>
      <family val="2"/>
    </font>
    <font>
      <u/>
      <sz val="12"/>
      <color theme="10"/>
      <name val="Calibri"/>
      <family val="2"/>
    </font>
    <font>
      <u/>
      <sz val="16"/>
      <color theme="1"/>
      <name val="Avenir Light"/>
      <family val="2"/>
    </font>
    <font>
      <sz val="16"/>
      <color rgb="FFFFFFFF"/>
      <name val="Avenir Light"/>
      <family val="2"/>
    </font>
    <font>
      <b/>
      <sz val="16"/>
      <color theme="1"/>
      <name val="Avenir Light"/>
      <family val="2"/>
    </font>
    <font>
      <b/>
      <sz val="16"/>
      <color rgb="FFFF0000"/>
      <name val="Avenir Light"/>
      <family val="2"/>
    </font>
    <font>
      <sz val="16"/>
      <color rgb="FF7030A0"/>
      <name val="Avenir Light"/>
      <family val="2"/>
    </font>
    <font>
      <sz val="14"/>
      <color theme="0"/>
      <name val="Avenir Light"/>
      <family val="2"/>
    </font>
    <font>
      <sz val="20"/>
      <color theme="0"/>
      <name val="Avenir Light"/>
      <family val="2"/>
    </font>
    <font>
      <sz val="16"/>
      <color theme="1"/>
      <name val="Calibri"/>
      <family val="2"/>
    </font>
    <font>
      <sz val="16"/>
      <color theme="2"/>
      <name val="Avenir Light"/>
      <family val="2"/>
    </font>
    <font>
      <sz val="10"/>
      <color rgb="FF000000"/>
      <name val="Tahoma"/>
      <family val="2"/>
    </font>
    <font>
      <b/>
      <sz val="10"/>
      <color rgb="FF000000"/>
      <name val="Tahoma"/>
      <family val="2"/>
    </font>
    <font>
      <sz val="32"/>
      <color rgb="FF000000"/>
      <name val="Tahoma"/>
      <family val="2"/>
    </font>
    <font>
      <sz val="24"/>
      <color rgb="FF000000"/>
      <name val="Tahoma"/>
      <family val="2"/>
    </font>
    <font>
      <sz val="28"/>
      <color rgb="FF000000"/>
      <name val="Tahoma"/>
      <family val="2"/>
    </font>
    <font>
      <b/>
      <sz val="20"/>
      <color rgb="FF000000"/>
      <name val="Tahoma"/>
      <family val="2"/>
    </font>
    <font>
      <sz val="20"/>
      <color rgb="FF000000"/>
      <name val="Tahoma"/>
      <family val="2"/>
    </font>
    <font>
      <b/>
      <sz val="24"/>
      <color rgb="FF000000"/>
      <name val="Tahoma"/>
      <family val="2"/>
    </font>
    <font>
      <sz val="18"/>
      <color rgb="FF000000"/>
      <name val="Tahoma"/>
      <family val="2"/>
    </font>
    <font>
      <b/>
      <sz val="18"/>
      <color rgb="FF000000"/>
      <name val="Tahoma"/>
      <family val="2"/>
    </font>
    <font>
      <sz val="14"/>
      <color rgb="FF000000"/>
      <name val="Tahoma"/>
      <family val="2"/>
    </font>
    <font>
      <b/>
      <sz val="20"/>
      <color theme="0"/>
      <name val="Avenir Light"/>
      <family val="2"/>
    </font>
    <font>
      <b/>
      <sz val="22"/>
      <color theme="0"/>
      <name val="Avenir Light"/>
      <family val="2"/>
    </font>
    <font>
      <b/>
      <sz val="22"/>
      <color theme="1"/>
      <name val="Avenir Light"/>
      <family val="2"/>
    </font>
    <font>
      <b/>
      <sz val="26"/>
      <color theme="0"/>
      <name val="Avenir Light"/>
      <family val="2"/>
    </font>
    <font>
      <b/>
      <sz val="22"/>
      <color rgb="FFFFFFFF"/>
      <name val="Avenir Light"/>
      <family val="2"/>
    </font>
    <font>
      <sz val="26"/>
      <color theme="0"/>
      <name val="Avenir Light"/>
      <family val="2"/>
    </font>
    <font>
      <b/>
      <sz val="26"/>
      <color theme="1"/>
      <name val="Avenir Light"/>
      <family val="2"/>
    </font>
    <font>
      <b/>
      <sz val="16"/>
      <color rgb="FFFFC000"/>
      <name val="Avenir Light"/>
      <family val="2"/>
    </font>
    <font>
      <sz val="16"/>
      <name val="Avenir Light"/>
      <family val="2"/>
    </font>
    <font>
      <b/>
      <sz val="48"/>
      <color theme="1"/>
      <name val="Avenir Light"/>
      <family val="2"/>
    </font>
    <font>
      <sz val="16"/>
      <color rgb="FF212121"/>
      <name val="Avenir Light"/>
      <family val="2"/>
    </font>
    <font>
      <sz val="16"/>
      <color rgb="FF1C1C1C"/>
      <name val="Proxima Nova"/>
      <family val="2"/>
    </font>
    <font>
      <sz val="22"/>
      <color theme="1"/>
      <name val="Avenir Light"/>
      <family val="2"/>
    </font>
    <font>
      <sz val="22"/>
      <name val="Avenir Light"/>
      <family val="2"/>
    </font>
    <font>
      <sz val="22"/>
      <color theme="0"/>
      <name val="Avenir Light"/>
      <family val="2"/>
    </font>
    <font>
      <sz val="22"/>
      <color theme="1"/>
      <name val="Avenir Medium"/>
      <family val="2"/>
    </font>
    <font>
      <b/>
      <sz val="22"/>
      <color theme="1"/>
      <name val="Avenir Medium"/>
      <family val="2"/>
    </font>
    <font>
      <b/>
      <sz val="22"/>
      <color theme="0"/>
      <name val="Avenir Medium"/>
      <family val="2"/>
    </font>
    <font>
      <sz val="22"/>
      <color rgb="FF000000"/>
      <name val="Avenir Medium"/>
      <family val="2"/>
    </font>
    <font>
      <b/>
      <sz val="16"/>
      <name val="Avenir Light"/>
      <family val="2"/>
    </font>
    <font>
      <sz val="12"/>
      <color theme="1"/>
      <name val="Calibri"/>
      <family val="2"/>
    </font>
    <font>
      <sz val="12"/>
      <color theme="0"/>
      <name val="Calibri"/>
      <family val="2"/>
    </font>
  </fonts>
  <fills count="53">
    <fill>
      <patternFill patternType="none"/>
    </fill>
    <fill>
      <patternFill patternType="gray125"/>
    </fill>
    <fill>
      <patternFill patternType="solid">
        <fgColor theme="4"/>
        <bgColor theme="4"/>
      </patternFill>
    </fill>
    <fill>
      <patternFill patternType="solid">
        <fgColor rgb="FFD8D8D8"/>
        <bgColor rgb="FFD8D8D8"/>
      </patternFill>
    </fill>
    <fill>
      <patternFill patternType="solid">
        <fgColor theme="4" tint="0.79998168889431442"/>
        <bgColor rgb="FFDEEAF6"/>
      </patternFill>
    </fill>
    <fill>
      <patternFill patternType="solid">
        <fgColor theme="4" tint="0.79998168889431442"/>
        <bgColor theme="9"/>
      </patternFill>
    </fill>
    <fill>
      <patternFill patternType="solid">
        <fgColor theme="4" tint="0.79998168889431442"/>
        <bgColor rgb="FFDCB9FF"/>
      </patternFill>
    </fill>
    <fill>
      <patternFill patternType="solid">
        <fgColor theme="4" tint="0.79998168889431442"/>
        <bgColor indexed="64"/>
      </patternFill>
    </fill>
    <fill>
      <patternFill patternType="solid">
        <fgColor theme="4" tint="0.79998168889431442"/>
        <bgColor rgb="FFF7CAAC"/>
      </patternFill>
    </fill>
    <fill>
      <patternFill patternType="solid">
        <fgColor theme="4" tint="0.79998168889431442"/>
        <bgColor rgb="FFFFFF99"/>
      </patternFill>
    </fill>
    <fill>
      <patternFill patternType="solid">
        <fgColor rgb="FFD9E1F2"/>
        <bgColor rgb="FFDEEAF6"/>
      </patternFill>
    </fill>
    <fill>
      <patternFill patternType="solid">
        <fgColor theme="1"/>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79998168889431442"/>
        <bgColor indexed="64"/>
      </patternFill>
    </fill>
    <fill>
      <patternFill patternType="solid">
        <fgColor rgb="FFD9E1F2"/>
        <bgColor rgb="FF000000"/>
      </patternFill>
    </fill>
    <fill>
      <patternFill patternType="solid">
        <fgColor rgb="FF1190C7"/>
        <bgColor rgb="FFDEEAF6"/>
      </patternFill>
    </fill>
    <fill>
      <patternFill patternType="solid">
        <fgColor rgb="FF1190C7"/>
        <bgColor theme="9"/>
      </patternFill>
    </fill>
    <fill>
      <patternFill patternType="solid">
        <fgColor rgb="FF1190C7"/>
        <bgColor indexed="64"/>
      </patternFill>
    </fill>
    <fill>
      <patternFill patternType="solid">
        <fgColor rgb="FF1190C7"/>
        <bgColor rgb="FFF7CAAC"/>
      </patternFill>
    </fill>
    <fill>
      <patternFill patternType="solid">
        <fgColor rgb="FF1190C7"/>
        <bgColor rgb="FFDCB9FF"/>
      </patternFill>
    </fill>
    <fill>
      <patternFill patternType="solid">
        <fgColor rgb="FF1190C7"/>
        <bgColor rgb="FFFFFF99"/>
      </patternFill>
    </fill>
    <fill>
      <patternFill patternType="solid">
        <fgColor theme="1"/>
        <bgColor theme="4"/>
      </patternFill>
    </fill>
    <fill>
      <patternFill patternType="solid">
        <fgColor rgb="FFFF0000"/>
        <bgColor indexed="64"/>
      </patternFill>
    </fill>
    <fill>
      <patternFill patternType="solid">
        <fgColor theme="0"/>
        <bgColor indexed="64"/>
      </patternFill>
    </fill>
    <fill>
      <patternFill patternType="solid">
        <fgColor theme="4" tint="0.79998168889431442"/>
        <bgColor rgb="FF000000"/>
      </patternFill>
    </fill>
    <fill>
      <patternFill patternType="solid">
        <fgColor rgb="FFFF40FF"/>
        <bgColor rgb="FFDEEAF6"/>
      </patternFill>
    </fill>
    <fill>
      <patternFill patternType="solid">
        <fgColor rgb="FFFF40FF"/>
        <bgColor theme="9"/>
      </patternFill>
    </fill>
    <fill>
      <patternFill patternType="solid">
        <fgColor rgb="FFFF0000"/>
        <bgColor rgb="FFDEEAF6"/>
      </patternFill>
    </fill>
    <fill>
      <patternFill patternType="solid">
        <fgColor rgb="FFFF40FF"/>
        <bgColor indexed="64"/>
      </patternFill>
    </fill>
    <fill>
      <patternFill patternType="solid">
        <fgColor theme="5"/>
        <bgColor rgb="FFDEEAF6"/>
      </patternFill>
    </fill>
    <fill>
      <patternFill patternType="solid">
        <fgColor rgb="FFFF0000"/>
        <bgColor rgb="FFFFFF99"/>
      </patternFill>
    </fill>
    <fill>
      <patternFill patternType="solid">
        <fgColor rgb="FF7030A0"/>
        <bgColor rgb="FFDEEAF6"/>
      </patternFill>
    </fill>
    <fill>
      <patternFill patternType="solid">
        <fgColor rgb="FFFF0CFF"/>
        <bgColor rgb="FFDEEAF6"/>
      </patternFill>
    </fill>
    <fill>
      <patternFill patternType="solid">
        <fgColor theme="9"/>
        <bgColor rgb="FFDEEAF6"/>
      </patternFill>
    </fill>
    <fill>
      <patternFill patternType="solid">
        <fgColor theme="9"/>
        <bgColor indexed="64"/>
      </patternFill>
    </fill>
    <fill>
      <patternFill patternType="solid">
        <fgColor theme="9"/>
        <bgColor theme="9"/>
      </patternFill>
    </fill>
    <fill>
      <patternFill patternType="solid">
        <fgColor rgb="FF25BF8D"/>
        <bgColor rgb="FFDEEAF6"/>
      </patternFill>
    </fill>
    <fill>
      <patternFill patternType="solid">
        <fgColor rgb="FF25BF8D"/>
        <bgColor indexed="64"/>
      </patternFill>
    </fill>
    <fill>
      <patternFill patternType="solid">
        <fgColor rgb="FF25BF8D"/>
        <bgColor rgb="FF000000"/>
      </patternFill>
    </fill>
    <fill>
      <patternFill patternType="solid">
        <fgColor rgb="FF25BF8D"/>
        <bgColor theme="9"/>
      </patternFill>
    </fill>
    <fill>
      <patternFill patternType="solid">
        <fgColor rgb="FF25BF8D"/>
        <bgColor rgb="FFF7CAAC"/>
      </patternFill>
    </fill>
    <fill>
      <patternFill patternType="solid">
        <fgColor theme="1"/>
        <bgColor rgb="FF000000"/>
      </patternFill>
    </fill>
    <fill>
      <patternFill patternType="solid">
        <fgColor theme="7"/>
        <bgColor indexed="64"/>
      </patternFill>
    </fill>
    <fill>
      <patternFill patternType="solid">
        <fgColor rgb="FF25BF8D"/>
        <bgColor rgb="FFFFFF99"/>
      </patternFill>
    </fill>
    <fill>
      <patternFill patternType="solid">
        <fgColor theme="1"/>
        <bgColor rgb="FFDEEAF6"/>
      </patternFill>
    </fill>
    <fill>
      <patternFill patternType="solid">
        <fgColor theme="1"/>
        <bgColor theme="9"/>
      </patternFill>
    </fill>
    <fill>
      <patternFill patternType="solid">
        <fgColor rgb="FF25BF8D"/>
        <bgColor rgb="FFDCB9FF"/>
      </patternFill>
    </fill>
    <fill>
      <patternFill patternType="solid">
        <fgColor rgb="FF25BF8D"/>
        <bgColor rgb="FF70AD47"/>
      </patternFill>
    </fill>
    <fill>
      <patternFill patternType="solid">
        <fgColor theme="0"/>
        <bgColor rgb="FFDEEAF6"/>
      </patternFill>
    </fill>
    <fill>
      <patternFill patternType="solid">
        <fgColor rgb="FF00CDDF"/>
        <bgColor indexed="64"/>
      </patternFill>
    </fill>
    <fill>
      <patternFill patternType="solid">
        <fgColor theme="9" tint="-0.499984740745262"/>
        <bgColor indexed="64"/>
      </patternFill>
    </fill>
    <fill>
      <patternFill patternType="solid">
        <fgColor theme="9" tint="0.79998168889431442"/>
        <bgColor indexed="64"/>
      </patternFill>
    </fill>
  </fills>
  <borders count="88">
    <border>
      <left/>
      <right/>
      <top/>
      <bottom/>
      <diagonal/>
    </border>
    <border>
      <left/>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right style="medium">
        <color theme="0"/>
      </right>
      <top/>
      <bottom/>
      <diagonal/>
    </border>
    <border>
      <left/>
      <right style="medium">
        <color theme="0"/>
      </right>
      <top/>
      <bottom style="medium">
        <color theme="0"/>
      </bottom>
      <diagonal/>
    </border>
    <border>
      <left style="thin">
        <color theme="0"/>
      </left>
      <right/>
      <top style="thin">
        <color theme="0"/>
      </top>
      <bottom style="thin">
        <color theme="0"/>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ck">
        <color theme="0"/>
      </left>
      <right/>
      <top style="thick">
        <color theme="0"/>
      </top>
      <bottom style="thick">
        <color theme="0"/>
      </bottom>
      <diagonal/>
    </border>
    <border>
      <left/>
      <right/>
      <top/>
      <bottom style="thick">
        <color theme="0"/>
      </bottom>
      <diagonal/>
    </border>
    <border>
      <left style="thick">
        <color theme="0"/>
      </left>
      <right style="thick">
        <color theme="0"/>
      </right>
      <top style="thick">
        <color theme="0"/>
      </top>
      <bottom/>
      <diagonal/>
    </border>
    <border>
      <left style="medium">
        <color theme="0"/>
      </left>
      <right style="medium">
        <color theme="0"/>
      </right>
      <top style="medium">
        <color theme="0"/>
      </top>
      <bottom style="medium">
        <color theme="0"/>
      </bottom>
      <diagonal/>
    </border>
    <border>
      <left/>
      <right/>
      <top style="medium">
        <color theme="0"/>
      </top>
      <bottom/>
      <diagonal/>
    </border>
    <border>
      <left/>
      <right/>
      <top/>
      <bottom style="medium">
        <color theme="0"/>
      </bottom>
      <diagonal/>
    </border>
    <border>
      <left style="medium">
        <color theme="0"/>
      </left>
      <right style="medium">
        <color theme="0"/>
      </right>
      <top style="medium">
        <color theme="0"/>
      </top>
      <bottom style="thick">
        <color theme="0"/>
      </bottom>
      <diagonal/>
    </border>
    <border>
      <left style="medium">
        <color theme="0"/>
      </left>
      <right style="medium">
        <color theme="0"/>
      </right>
      <top style="thick">
        <color theme="0"/>
      </top>
      <bottom style="thick">
        <color theme="0"/>
      </bottom>
      <diagonal/>
    </border>
    <border>
      <left style="medium">
        <color theme="0"/>
      </left>
      <right style="medium">
        <color theme="0"/>
      </right>
      <top style="thick">
        <color theme="0"/>
      </top>
      <bottom style="medium">
        <color theme="0"/>
      </bottom>
      <diagonal/>
    </border>
    <border>
      <left style="medium">
        <color theme="0"/>
      </left>
      <right style="medium">
        <color theme="0"/>
      </right>
      <top style="thick">
        <color theme="0"/>
      </top>
      <bottom/>
      <diagonal/>
    </border>
    <border>
      <left style="medium">
        <color theme="0"/>
      </left>
      <right style="medium">
        <color theme="0"/>
      </right>
      <top/>
      <bottom style="thick">
        <color theme="0"/>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style="medium">
        <color theme="0"/>
      </left>
      <right style="thick">
        <color theme="0"/>
      </right>
      <top style="medium">
        <color theme="0"/>
      </top>
      <bottom style="thick">
        <color theme="0"/>
      </bottom>
      <diagonal/>
    </border>
    <border>
      <left style="thick">
        <color theme="0"/>
      </left>
      <right style="thick">
        <color theme="0"/>
      </right>
      <top style="medium">
        <color theme="0"/>
      </top>
      <bottom style="thick">
        <color theme="0"/>
      </bottom>
      <diagonal/>
    </border>
    <border>
      <left style="thick">
        <color theme="0"/>
      </left>
      <right/>
      <top style="medium">
        <color theme="0"/>
      </top>
      <bottom style="thick">
        <color theme="0"/>
      </bottom>
      <diagonal/>
    </border>
    <border>
      <left/>
      <right style="thick">
        <color theme="0"/>
      </right>
      <top style="medium">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style="thick">
        <color theme="0"/>
      </right>
      <top style="thick">
        <color theme="0"/>
      </top>
      <bottom style="medium">
        <color theme="0"/>
      </bottom>
      <diagonal/>
    </border>
    <border>
      <left style="thick">
        <color theme="0"/>
      </left>
      <right style="thick">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rgb="FFFFFFFF"/>
      </left>
      <right/>
      <top style="thick">
        <color rgb="FFFFFFFF"/>
      </top>
      <bottom style="thick">
        <color rgb="FFFFFFFF"/>
      </bottom>
      <diagonal/>
    </border>
    <border>
      <left style="thick">
        <color rgb="FFFFFFFF"/>
      </left>
      <right style="thick">
        <color rgb="FFFFFFFF"/>
      </right>
      <top style="thick">
        <color rgb="FFFFFFFF"/>
      </top>
      <bottom/>
      <diagonal/>
    </border>
    <border>
      <left style="thick">
        <color theme="0"/>
      </left>
      <right style="thick">
        <color theme="0"/>
      </right>
      <top style="medium">
        <color theme="0"/>
      </top>
      <bottom style="medium">
        <color theme="0"/>
      </bottom>
      <diagonal/>
    </border>
    <border>
      <left style="thick">
        <color theme="0"/>
      </left>
      <right style="thick">
        <color theme="0"/>
      </right>
      <top/>
      <bottom/>
      <diagonal/>
    </border>
    <border>
      <left style="medium">
        <color theme="0"/>
      </left>
      <right/>
      <top style="medium">
        <color theme="0"/>
      </top>
      <bottom style="medium">
        <color theme="0"/>
      </bottom>
      <diagonal/>
    </border>
    <border>
      <left/>
      <right style="medium">
        <color theme="0"/>
      </right>
      <top style="thick">
        <color theme="0"/>
      </top>
      <bottom style="thick">
        <color theme="0"/>
      </bottom>
      <diagonal/>
    </border>
    <border>
      <left style="medium">
        <color theme="0"/>
      </left>
      <right style="thick">
        <color theme="0"/>
      </right>
      <top/>
      <bottom style="thick">
        <color theme="0"/>
      </bottom>
      <diagonal/>
    </border>
    <border>
      <left style="thick">
        <color theme="0"/>
      </left>
      <right style="medium">
        <color theme="0"/>
      </right>
      <top/>
      <bottom style="thick">
        <color theme="0"/>
      </bottom>
      <diagonal/>
    </border>
    <border>
      <left style="medium">
        <color theme="0"/>
      </left>
      <right style="thick">
        <color theme="0"/>
      </right>
      <top style="thick">
        <color theme="0"/>
      </top>
      <bottom/>
      <diagonal/>
    </border>
    <border>
      <left style="thick">
        <color theme="0"/>
      </left>
      <right style="medium">
        <color theme="0"/>
      </right>
      <top style="thick">
        <color theme="0"/>
      </top>
      <bottom/>
      <diagonal/>
    </border>
    <border>
      <left/>
      <right style="medium">
        <color theme="0"/>
      </right>
      <top style="thick">
        <color theme="0"/>
      </top>
      <bottom/>
      <diagonal/>
    </border>
    <border>
      <left style="medium">
        <color theme="0"/>
      </left>
      <right style="thick">
        <color theme="0"/>
      </right>
      <top/>
      <bottom style="medium">
        <color theme="0"/>
      </bottom>
      <diagonal/>
    </border>
    <border>
      <left style="thick">
        <color theme="0"/>
      </left>
      <right style="thick">
        <color theme="0"/>
      </right>
      <top/>
      <bottom style="medium">
        <color theme="0"/>
      </bottom>
      <diagonal/>
    </border>
    <border>
      <left style="thick">
        <color theme="0"/>
      </left>
      <right style="medium">
        <color theme="0"/>
      </right>
      <top/>
      <bottom style="medium">
        <color theme="0"/>
      </bottom>
      <diagonal/>
    </border>
    <border>
      <left style="medium">
        <color theme="0"/>
      </left>
      <right/>
      <top/>
      <bottom/>
      <diagonal/>
    </border>
    <border>
      <left/>
      <right style="thick">
        <color rgb="FFFFFFFF"/>
      </right>
      <top style="thick">
        <color rgb="FFFFFFFF"/>
      </top>
      <bottom style="thick">
        <color rgb="FFFFFFFF"/>
      </bottom>
      <diagonal/>
    </border>
    <border>
      <left style="medium">
        <color rgb="FFFFFFFF"/>
      </left>
      <right style="medium">
        <color rgb="FFFFFFFF"/>
      </right>
      <top/>
      <bottom/>
      <diagonal/>
    </border>
    <border>
      <left style="medium">
        <color rgb="FFFFFFFF"/>
      </left>
      <right style="medium">
        <color rgb="FFFFFFFF"/>
      </right>
      <top style="medium">
        <color rgb="FFFFFFFF"/>
      </top>
      <bottom style="medium">
        <color rgb="FFFFFFFF"/>
      </bottom>
      <diagonal/>
    </border>
    <border>
      <left style="thick">
        <color rgb="FFFFFFFF"/>
      </left>
      <right/>
      <top/>
      <bottom style="thick">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0"/>
      </left>
      <right style="thick">
        <color theme="0"/>
      </right>
      <top style="medium">
        <color theme="0"/>
      </top>
      <bottom/>
      <diagonal/>
    </border>
    <border>
      <left/>
      <right style="thick">
        <color theme="0"/>
      </right>
      <top style="thick">
        <color theme="0"/>
      </top>
      <bottom/>
      <diagonal/>
    </border>
    <border>
      <left style="thick">
        <color theme="0"/>
      </left>
      <right/>
      <top/>
      <bottom style="thick">
        <color theme="0"/>
      </bottom>
      <diagonal/>
    </border>
    <border>
      <left style="thick">
        <color rgb="FFFFFFFF"/>
      </left>
      <right/>
      <top style="thick">
        <color rgb="FFFFFFFF"/>
      </top>
      <bottom/>
      <diagonal/>
    </border>
    <border>
      <left style="medium">
        <color theme="0"/>
      </left>
      <right style="thick">
        <color theme="0"/>
      </right>
      <top/>
      <bottom/>
      <diagonal/>
    </border>
    <border>
      <left style="medium">
        <color theme="0"/>
      </left>
      <right style="thick">
        <color rgb="FFFFFFFF"/>
      </right>
      <top style="thick">
        <color theme="0"/>
      </top>
      <bottom/>
      <diagonal/>
    </border>
    <border>
      <left style="medium">
        <color theme="0"/>
      </left>
      <right style="thick">
        <color rgb="FFFFFFFF"/>
      </right>
      <top/>
      <bottom/>
      <diagonal/>
    </border>
    <border>
      <left style="medium">
        <color theme="0"/>
      </left>
      <right style="thick">
        <color rgb="FFFFFFFF"/>
      </right>
      <top/>
      <bottom style="thick">
        <color rgb="FFFFFFFF"/>
      </bottom>
      <diagonal/>
    </border>
    <border>
      <left/>
      <right style="medium">
        <color rgb="FFFFFFFF"/>
      </right>
      <top/>
      <bottom/>
      <diagonal/>
    </border>
    <border>
      <left style="thick">
        <color rgb="FFFFFFFF"/>
      </left>
      <right/>
      <top/>
      <bottom/>
      <diagonal/>
    </border>
    <border>
      <left/>
      <right style="thick">
        <color rgb="FFFFFFFF"/>
      </right>
      <top style="medium">
        <color theme="0"/>
      </top>
      <bottom style="medium">
        <color theme="0"/>
      </bottom>
      <diagonal/>
    </border>
    <border>
      <left style="thick">
        <color theme="0"/>
      </left>
      <right style="medium">
        <color theme="0"/>
      </right>
      <top style="medium">
        <color theme="0"/>
      </top>
      <bottom style="medium">
        <color theme="0"/>
      </bottom>
      <diagonal/>
    </border>
    <border>
      <left style="thin">
        <color theme="1"/>
      </left>
      <right style="thin">
        <color theme="1"/>
      </right>
      <top style="thin">
        <color theme="1"/>
      </top>
      <bottom style="thin">
        <color theme="1"/>
      </bottom>
      <diagonal/>
    </border>
    <border>
      <left style="thick">
        <color theme="0"/>
      </left>
      <right/>
      <top/>
      <bottom/>
      <diagonal/>
    </border>
    <border>
      <left style="medium">
        <color theme="0"/>
      </left>
      <right style="thick">
        <color theme="0"/>
      </right>
      <top style="medium">
        <color theme="0"/>
      </top>
      <bottom/>
      <diagonal/>
    </border>
    <border>
      <left style="thick">
        <color theme="0"/>
      </left>
      <right/>
      <top style="medium">
        <color theme="0"/>
      </top>
      <bottom/>
      <diagonal/>
    </border>
    <border>
      <left style="medium">
        <color theme="0"/>
      </left>
      <right/>
      <top style="thick">
        <color theme="0"/>
      </top>
      <bottom style="thick">
        <color theme="0"/>
      </bottom>
      <diagonal/>
    </border>
    <border>
      <left style="thick">
        <color theme="0"/>
      </left>
      <right style="medium">
        <color theme="0"/>
      </right>
      <top/>
      <bottom/>
      <diagonal/>
    </border>
    <border>
      <left style="thick">
        <color theme="1"/>
      </left>
      <right style="thick">
        <color theme="1"/>
      </right>
      <top style="thick">
        <color theme="1"/>
      </top>
      <bottom style="thick">
        <color theme="1"/>
      </bottom>
      <diagonal/>
    </border>
    <border>
      <left style="medium">
        <color theme="0"/>
      </left>
      <right/>
      <top/>
      <bottom style="thick">
        <color theme="0"/>
      </bottom>
      <diagonal/>
    </border>
    <border>
      <left style="medium">
        <color theme="0"/>
      </left>
      <right/>
      <top style="thick">
        <color theme="0"/>
      </top>
      <bottom style="medium">
        <color theme="0"/>
      </bottom>
      <diagonal/>
    </border>
    <border>
      <left style="medium">
        <color theme="0"/>
      </left>
      <right/>
      <top style="thick">
        <color rgb="FFFFFFFF"/>
      </top>
      <bottom style="thick">
        <color rgb="FFFFFFFF"/>
      </bottom>
      <diagonal/>
    </border>
    <border>
      <left style="thick">
        <color theme="0"/>
      </left>
      <right style="medium">
        <color theme="0"/>
      </right>
      <top style="medium">
        <color theme="0"/>
      </top>
      <bottom/>
      <diagonal/>
    </border>
    <border>
      <left style="thick">
        <color theme="0"/>
      </left>
      <right/>
      <top style="thick">
        <color theme="0"/>
      </top>
      <bottom style="thin">
        <color theme="0"/>
      </bottom>
      <diagonal/>
    </border>
    <border>
      <left style="thick">
        <color theme="0"/>
      </left>
      <right/>
      <top style="medium">
        <color theme="0"/>
      </top>
      <bottom style="medium">
        <color theme="0"/>
      </bottom>
      <diagonal/>
    </border>
    <border>
      <left/>
      <right/>
      <top style="thick">
        <color theme="0"/>
      </top>
      <bottom/>
      <diagonal/>
    </border>
    <border>
      <left style="medium">
        <color theme="0"/>
      </left>
      <right/>
      <top style="medium">
        <color theme="0"/>
      </top>
      <bottom style="thick">
        <color theme="0"/>
      </bottom>
      <diagonal/>
    </border>
    <border>
      <left style="medium">
        <color theme="0"/>
      </left>
      <right/>
      <top style="thick">
        <color theme="0"/>
      </top>
      <bottom/>
      <diagonal/>
    </border>
    <border>
      <left/>
      <right/>
      <top style="thick">
        <color rgb="FFFFFFFF"/>
      </top>
      <bottom style="thick">
        <color rgb="FFFFFFFF"/>
      </bottom>
      <diagonal/>
    </border>
    <border>
      <left/>
      <right style="medium">
        <color theme="0"/>
      </right>
      <top style="medium">
        <color theme="0"/>
      </top>
      <bottom style="medium">
        <color theme="0"/>
      </bottom>
      <diagonal/>
    </border>
  </borders>
  <cellStyleXfs count="4">
    <xf numFmtId="0" fontId="0" fillId="0" borderId="0"/>
    <xf numFmtId="44" fontId="1" fillId="0" borderId="0" applyFont="0" applyFill="0" applyBorder="0" applyAlignment="0" applyProtection="0"/>
    <xf numFmtId="0" fontId="12" fillId="0" borderId="0" applyNumberFormat="0" applyFill="0" applyBorder="0" applyAlignment="0" applyProtection="0"/>
    <xf numFmtId="9" fontId="53" fillId="0" borderId="0" applyFont="0" applyFill="0" applyBorder="0" applyAlignment="0" applyProtection="0"/>
  </cellStyleXfs>
  <cellXfs count="651">
    <xf numFmtId="0" fontId="0" fillId="0" borderId="0" xfId="0"/>
    <xf numFmtId="0" fontId="3" fillId="0" borderId="0" xfId="0" applyFont="1" applyAlignment="1">
      <alignment vertical="center"/>
    </xf>
    <xf numFmtId="0" fontId="3" fillId="11" borderId="10" xfId="0" applyFont="1" applyFill="1" applyBorder="1" applyAlignment="1">
      <alignment vertical="center"/>
    </xf>
    <xf numFmtId="0" fontId="6" fillId="0" borderId="0" xfId="0" applyFont="1" applyAlignment="1">
      <alignment vertical="center"/>
    </xf>
    <xf numFmtId="0" fontId="3" fillId="0" borderId="1" xfId="0" applyFont="1" applyBorder="1" applyAlignment="1">
      <alignment horizontal="left" vertical="center" wrapText="1"/>
    </xf>
    <xf numFmtId="0" fontId="6" fillId="0" borderId="0" xfId="0" applyFont="1" applyAlignment="1">
      <alignment horizontal="left" vertical="center"/>
    </xf>
    <xf numFmtId="0" fontId="5" fillId="0" borderId="0" xfId="0" applyFont="1" applyAlignment="1">
      <alignment vertical="center"/>
    </xf>
    <xf numFmtId="0" fontId="4" fillId="2" borderId="8" xfId="0" applyFont="1" applyFill="1" applyBorder="1" applyAlignment="1">
      <alignment horizontal="center" vertical="center"/>
    </xf>
    <xf numFmtId="0" fontId="3" fillId="4" borderId="8" xfId="0" applyFont="1" applyFill="1" applyBorder="1" applyAlignment="1">
      <alignment horizontal="left" vertical="center"/>
    </xf>
    <xf numFmtId="0" fontId="3" fillId="5" borderId="8" xfId="0" applyFont="1" applyFill="1" applyBorder="1" applyAlignment="1">
      <alignment horizontal="left" vertical="center"/>
    </xf>
    <xf numFmtId="164" fontId="3" fillId="4" borderId="8" xfId="0" applyNumberFormat="1" applyFont="1" applyFill="1" applyBorder="1" applyAlignment="1">
      <alignment horizontal="left" vertical="center"/>
    </xf>
    <xf numFmtId="0" fontId="3" fillId="3" borderId="8" xfId="0" applyFont="1" applyFill="1" applyBorder="1" applyAlignment="1">
      <alignment horizontal="center" vertical="center"/>
    </xf>
    <xf numFmtId="164" fontId="3" fillId="7" borderId="8" xfId="0" applyNumberFormat="1" applyFont="1" applyFill="1" applyBorder="1" applyAlignment="1">
      <alignment horizontal="left" vertical="center"/>
    </xf>
    <xf numFmtId="0" fontId="3" fillId="10" borderId="8" xfId="0" applyFont="1" applyFill="1" applyBorder="1" applyAlignment="1">
      <alignment horizontal="left" vertical="center"/>
    </xf>
    <xf numFmtId="164" fontId="3" fillId="6" borderId="8" xfId="0" applyNumberFormat="1" applyFont="1" applyFill="1" applyBorder="1" applyAlignment="1">
      <alignment horizontal="left" vertical="center"/>
    </xf>
    <xf numFmtId="0" fontId="3" fillId="5" borderId="8" xfId="0" applyFont="1" applyFill="1" applyBorder="1" applyAlignment="1">
      <alignment horizontal="left" vertical="center" wrapText="1"/>
    </xf>
    <xf numFmtId="164" fontId="3" fillId="9" borderId="8" xfId="0" applyNumberFormat="1" applyFont="1" applyFill="1" applyBorder="1" applyAlignment="1">
      <alignment horizontal="left" vertical="center"/>
    </xf>
    <xf numFmtId="164" fontId="3" fillId="8" borderId="8" xfId="0" applyNumberFormat="1" applyFont="1" applyFill="1" applyBorder="1" applyAlignment="1">
      <alignment horizontal="left" vertical="center"/>
    </xf>
    <xf numFmtId="18" fontId="3" fillId="4" borderId="8" xfId="0" applyNumberFormat="1" applyFont="1" applyFill="1" applyBorder="1" applyAlignment="1">
      <alignment horizontal="left" vertical="center"/>
    </xf>
    <xf numFmtId="18" fontId="3" fillId="7" borderId="8" xfId="0" applyNumberFormat="1" applyFont="1" applyFill="1" applyBorder="1" applyAlignment="1">
      <alignment horizontal="left" vertical="center"/>
    </xf>
    <xf numFmtId="16" fontId="3" fillId="4" borderId="8" xfId="0" applyNumberFormat="1" applyFont="1" applyFill="1" applyBorder="1" applyAlignment="1">
      <alignment horizontal="left" vertical="center"/>
    </xf>
    <xf numFmtId="0" fontId="5" fillId="16" borderId="8" xfId="0" applyFont="1" applyFill="1" applyBorder="1" applyAlignment="1">
      <alignment horizontal="left" vertical="center"/>
    </xf>
    <xf numFmtId="44" fontId="3" fillId="7" borderId="8" xfId="1" applyFont="1" applyFill="1" applyBorder="1" applyAlignment="1">
      <alignment horizontal="right" vertical="center" wrapText="1"/>
    </xf>
    <xf numFmtId="44" fontId="3" fillId="7" borderId="8" xfId="1" applyFont="1" applyFill="1" applyBorder="1" applyAlignment="1">
      <alignment horizontal="lef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44" fontId="3" fillId="0" borderId="1" xfId="1" applyFont="1" applyBorder="1" applyAlignment="1">
      <alignment horizontal="right" vertical="center" wrapText="1"/>
    </xf>
    <xf numFmtId="44" fontId="3" fillId="0" borderId="1" xfId="1" applyFont="1" applyBorder="1" applyAlignment="1">
      <alignment horizontal="left" vertical="center" wrapText="1"/>
    </xf>
    <xf numFmtId="0" fontId="3" fillId="11" borderId="5" xfId="0" applyFont="1" applyFill="1" applyBorder="1" applyAlignment="1">
      <alignment horizontal="left" vertical="center" wrapText="1"/>
    </xf>
    <xf numFmtId="0" fontId="3" fillId="3" borderId="8" xfId="0" applyFont="1" applyFill="1" applyBorder="1" applyAlignment="1">
      <alignment horizontal="center" vertical="center" wrapText="1"/>
    </xf>
    <xf numFmtId="44" fontId="3" fillId="12" borderId="8" xfId="1" applyFont="1" applyFill="1" applyBorder="1" applyAlignment="1">
      <alignment horizontal="right" vertical="center" wrapText="1"/>
    </xf>
    <xf numFmtId="0" fontId="3" fillId="7" borderId="8" xfId="0" applyFont="1" applyFill="1" applyBorder="1" applyAlignment="1">
      <alignment horizontal="center" vertical="center" wrapText="1"/>
    </xf>
    <xf numFmtId="44" fontId="3" fillId="7" borderId="8" xfId="0" applyNumberFormat="1" applyFont="1" applyFill="1" applyBorder="1" applyAlignment="1">
      <alignment horizontal="right" vertical="center" wrapText="1"/>
    </xf>
    <xf numFmtId="0" fontId="3" fillId="14" borderId="7" xfId="0" applyFont="1" applyFill="1" applyBorder="1" applyAlignment="1">
      <alignment horizontal="center" vertical="center" wrapText="1"/>
    </xf>
    <xf numFmtId="0" fontId="3" fillId="11" borderId="6" xfId="0" applyFont="1" applyFill="1" applyBorder="1" applyAlignment="1">
      <alignment horizontal="left" vertical="center" wrapText="1"/>
    </xf>
    <xf numFmtId="44" fontId="5" fillId="13" borderId="18" xfId="1" applyFont="1" applyFill="1" applyBorder="1" applyAlignment="1">
      <alignment horizontal="center" vertical="center" wrapText="1"/>
    </xf>
    <xf numFmtId="44" fontId="3" fillId="7" borderId="19" xfId="1" applyFont="1" applyFill="1" applyBorder="1" applyAlignment="1">
      <alignment horizontal="right" vertical="center" wrapText="1"/>
    </xf>
    <xf numFmtId="44" fontId="3" fillId="7" borderId="19" xfId="0" applyNumberFormat="1" applyFont="1" applyFill="1" applyBorder="1" applyAlignment="1">
      <alignment horizontal="right" vertical="center" wrapText="1"/>
    </xf>
    <xf numFmtId="0" fontId="3" fillId="7" borderId="10" xfId="0" applyFont="1" applyFill="1" applyBorder="1" applyAlignment="1">
      <alignment horizontal="right" vertical="center" wrapText="1"/>
    </xf>
    <xf numFmtId="0" fontId="3" fillId="7" borderId="11" xfId="0" applyFont="1" applyFill="1" applyBorder="1" applyAlignment="1">
      <alignment horizontal="right" vertical="center" wrapText="1"/>
    </xf>
    <xf numFmtId="0" fontId="3" fillId="0" borderId="3" xfId="0" applyFont="1" applyBorder="1" applyAlignment="1">
      <alignment horizontal="right" vertical="center" wrapText="1"/>
    </xf>
    <xf numFmtId="0" fontId="3" fillId="0" borderId="1" xfId="0" applyFont="1" applyBorder="1" applyAlignment="1">
      <alignment horizontal="right" vertical="center" wrapText="1"/>
    </xf>
    <xf numFmtId="0" fontId="3" fillId="4" borderId="12" xfId="0" applyFont="1" applyFill="1" applyBorder="1" applyAlignment="1">
      <alignment horizontal="right" vertical="center" wrapText="1"/>
    </xf>
    <xf numFmtId="0" fontId="3" fillId="11" borderId="10" xfId="0" applyFont="1" applyFill="1" applyBorder="1" applyAlignment="1">
      <alignment horizontal="right" vertical="center" wrapText="1"/>
    </xf>
    <xf numFmtId="0" fontId="3" fillId="7" borderId="9" xfId="0" applyFont="1" applyFill="1" applyBorder="1" applyAlignment="1">
      <alignment horizontal="right" vertical="center" wrapText="1"/>
    </xf>
    <xf numFmtId="0" fontId="3" fillId="7" borderId="8" xfId="0" applyFont="1" applyFill="1" applyBorder="1" applyAlignment="1">
      <alignment horizontal="right" vertical="center" wrapText="1"/>
    </xf>
    <xf numFmtId="0" fontId="3" fillId="11" borderId="5" xfId="0" applyFont="1" applyFill="1" applyBorder="1" applyAlignment="1">
      <alignment horizontal="right" vertical="center" wrapText="1"/>
    </xf>
    <xf numFmtId="0" fontId="3" fillId="11" borderId="1" xfId="0" applyFont="1" applyFill="1" applyBorder="1" applyAlignment="1">
      <alignment horizontal="right" vertical="center" wrapText="1"/>
    </xf>
    <xf numFmtId="0" fontId="3" fillId="3" borderId="12" xfId="0" applyFont="1" applyFill="1" applyBorder="1" applyAlignment="1">
      <alignment horizontal="right" vertical="center" wrapText="1"/>
    </xf>
    <xf numFmtId="0" fontId="3" fillId="10" borderId="12" xfId="0" applyFont="1" applyFill="1" applyBorder="1" applyAlignment="1">
      <alignment horizontal="right" vertical="center" wrapText="1"/>
    </xf>
    <xf numFmtId="0" fontId="3" fillId="7" borderId="12" xfId="0" applyFont="1" applyFill="1" applyBorder="1" applyAlignment="1">
      <alignment horizontal="right" vertical="center" wrapText="1"/>
    </xf>
    <xf numFmtId="44" fontId="6" fillId="7" borderId="19" xfId="1" applyFont="1" applyFill="1" applyBorder="1" applyAlignment="1">
      <alignment horizontal="right" vertical="center" wrapText="1"/>
    </xf>
    <xf numFmtId="0" fontId="3" fillId="11" borderId="11" xfId="0" applyFont="1" applyFill="1" applyBorder="1" applyAlignment="1">
      <alignment horizontal="right" vertical="center" wrapText="1"/>
    </xf>
    <xf numFmtId="0" fontId="3" fillId="11" borderId="17" xfId="0" applyFont="1" applyFill="1" applyBorder="1" applyAlignment="1">
      <alignment horizontal="right" vertical="center" wrapText="1"/>
    </xf>
    <xf numFmtId="44" fontId="3" fillId="7" borderId="20" xfId="1" applyFont="1" applyFill="1" applyBorder="1" applyAlignment="1">
      <alignment horizontal="right" vertical="center" wrapText="1"/>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0" borderId="0" xfId="0" applyFont="1" applyAlignment="1">
      <alignment horizontal="center" vertical="center" wrapText="1"/>
    </xf>
    <xf numFmtId="0" fontId="5" fillId="16" borderId="8" xfId="0" applyFont="1" applyFill="1" applyBorder="1" applyAlignment="1">
      <alignment horizontal="center" vertical="center" wrapText="1"/>
    </xf>
    <xf numFmtId="0" fontId="3" fillId="0" borderId="0" xfId="0" applyFont="1" applyAlignment="1">
      <alignment horizontal="center" vertical="center" wrapText="1"/>
    </xf>
    <xf numFmtId="164" fontId="5" fillId="16" borderId="8" xfId="0" applyNumberFormat="1" applyFont="1" applyFill="1" applyBorder="1" applyAlignment="1">
      <alignment horizontal="center" vertical="center" wrapText="1"/>
    </xf>
    <xf numFmtId="164" fontId="5" fillId="18" borderId="8" xfId="0" applyNumberFormat="1" applyFont="1" applyFill="1" applyBorder="1" applyAlignment="1">
      <alignment horizontal="center" vertical="center" wrapText="1"/>
    </xf>
    <xf numFmtId="164" fontId="5" fillId="19" borderId="8" xfId="0" applyNumberFormat="1" applyFont="1" applyFill="1" applyBorder="1" applyAlignment="1">
      <alignment horizontal="center" vertical="center" wrapText="1"/>
    </xf>
    <xf numFmtId="164" fontId="5" fillId="20" borderId="8" xfId="0" applyNumberFormat="1" applyFont="1" applyFill="1" applyBorder="1" applyAlignment="1">
      <alignment horizontal="center" vertical="center" wrapText="1"/>
    </xf>
    <xf numFmtId="0" fontId="3" fillId="4" borderId="8" xfId="0" applyFont="1" applyFill="1" applyBorder="1" applyAlignment="1">
      <alignment horizontal="center" vertical="center" wrapText="1"/>
    </xf>
    <xf numFmtId="164" fontId="5" fillId="21" borderId="8" xfId="0" applyNumberFormat="1" applyFont="1" applyFill="1" applyBorder="1" applyAlignment="1">
      <alignment horizontal="center" vertical="center" wrapText="1"/>
    </xf>
    <xf numFmtId="18" fontId="5" fillId="16" borderId="8" xfId="0" applyNumberFormat="1" applyFont="1" applyFill="1" applyBorder="1" applyAlignment="1">
      <alignment horizontal="center" vertical="center" wrapText="1"/>
    </xf>
    <xf numFmtId="18" fontId="5" fillId="18" borderId="8" xfId="0" applyNumberFormat="1" applyFont="1" applyFill="1" applyBorder="1" applyAlignment="1">
      <alignment horizontal="center" vertical="center" wrapText="1"/>
    </xf>
    <xf numFmtId="16" fontId="5" fillId="16" borderId="8" xfId="0" applyNumberFormat="1" applyFont="1" applyFill="1" applyBorder="1" applyAlignment="1">
      <alignment horizontal="center" vertical="center" wrapText="1"/>
    </xf>
    <xf numFmtId="0" fontId="5" fillId="17" borderId="8" xfId="0" applyFont="1" applyFill="1" applyBorder="1" applyAlignment="1">
      <alignment vertical="center" wrapText="1"/>
    </xf>
    <xf numFmtId="0" fontId="3" fillId="3" borderId="8" xfId="0" applyFont="1" applyFill="1" applyBorder="1" applyAlignment="1">
      <alignment vertical="center" wrapText="1"/>
    </xf>
    <xf numFmtId="0" fontId="5" fillId="16" borderId="8" xfId="0" applyFont="1" applyFill="1" applyBorder="1" applyAlignment="1">
      <alignment vertical="center" wrapText="1"/>
    </xf>
    <xf numFmtId="0" fontId="5" fillId="17" borderId="8" xfId="0" applyFont="1" applyFill="1" applyBorder="1" applyAlignment="1">
      <alignment vertical="center"/>
    </xf>
    <xf numFmtId="44" fontId="3" fillId="7" borderId="21" xfId="0" applyNumberFormat="1" applyFont="1" applyFill="1" applyBorder="1" applyAlignment="1">
      <alignment horizontal="right" vertical="center" wrapText="1"/>
    </xf>
    <xf numFmtId="0" fontId="3" fillId="7" borderId="15" xfId="0" applyFont="1" applyFill="1" applyBorder="1" applyAlignment="1">
      <alignment horizontal="right" vertical="center" wrapText="1"/>
    </xf>
    <xf numFmtId="44" fontId="3" fillId="7" borderId="21" xfId="1" applyFont="1" applyFill="1" applyBorder="1" applyAlignment="1">
      <alignment horizontal="right" vertical="center" wrapText="1"/>
    </xf>
    <xf numFmtId="44" fontId="3" fillId="7" borderId="15" xfId="1" applyFont="1" applyFill="1" applyBorder="1" applyAlignment="1">
      <alignment horizontal="right" vertical="center" wrapText="1"/>
    </xf>
    <xf numFmtId="44" fontId="3" fillId="11" borderId="1" xfId="1" applyFont="1" applyFill="1" applyBorder="1" applyAlignment="1">
      <alignment horizontal="left" vertical="center"/>
    </xf>
    <xf numFmtId="0" fontId="3" fillId="11" borderId="1" xfId="0" applyFont="1" applyFill="1" applyBorder="1" applyAlignment="1">
      <alignment vertical="center"/>
    </xf>
    <xf numFmtId="44" fontId="3" fillId="7" borderId="22" xfId="1" applyFont="1" applyFill="1" applyBorder="1" applyAlignment="1">
      <alignment horizontal="right" vertical="center" wrapText="1"/>
    </xf>
    <xf numFmtId="0" fontId="3" fillId="0" borderId="15" xfId="0" applyFont="1" applyBorder="1" applyAlignment="1">
      <alignment vertical="center"/>
    </xf>
    <xf numFmtId="164" fontId="5" fillId="18" borderId="8" xfId="0" applyNumberFormat="1" applyFont="1" applyFill="1" applyBorder="1" applyAlignment="1">
      <alignment horizontal="center" vertical="center"/>
    </xf>
    <xf numFmtId="44" fontId="3" fillId="7" borderId="12" xfId="1" applyFont="1" applyFill="1" applyBorder="1" applyAlignment="1">
      <alignment horizontal="right" vertical="center" wrapText="1"/>
    </xf>
    <xf numFmtId="44" fontId="3" fillId="7" borderId="8" xfId="0" applyNumberFormat="1" applyFont="1" applyFill="1" applyBorder="1" applyAlignment="1">
      <alignment horizontal="left" vertical="center" wrapText="1"/>
    </xf>
    <xf numFmtId="44" fontId="3" fillId="7" borderId="12" xfId="0" applyNumberFormat="1" applyFont="1" applyFill="1" applyBorder="1" applyAlignment="1">
      <alignment horizontal="right" vertical="center" wrapText="1"/>
    </xf>
    <xf numFmtId="44" fontId="13" fillId="7" borderId="19" xfId="2" applyNumberFormat="1" applyFont="1" applyFill="1" applyBorder="1" applyAlignment="1">
      <alignment horizontal="right" vertical="center" wrapText="1"/>
    </xf>
    <xf numFmtId="0" fontId="14" fillId="16" borderId="23" xfId="0" applyFont="1" applyFill="1" applyBorder="1" applyAlignment="1">
      <alignment horizontal="left" vertical="center"/>
    </xf>
    <xf numFmtId="0" fontId="14" fillId="16" borderId="24" xfId="0" applyFont="1" applyFill="1" applyBorder="1" applyAlignment="1">
      <alignment horizontal="left" vertical="center"/>
    </xf>
    <xf numFmtId="44" fontId="3" fillId="7" borderId="2" xfId="1" applyFont="1" applyFill="1" applyBorder="1" applyAlignment="1">
      <alignment horizontal="right" vertical="center" wrapText="1"/>
    </xf>
    <xf numFmtId="0" fontId="11" fillId="7" borderId="15" xfId="0" applyFont="1" applyFill="1" applyBorder="1" applyAlignment="1">
      <alignment horizontal="right" vertical="center" wrapText="1"/>
    </xf>
    <xf numFmtId="0" fontId="10" fillId="24" borderId="0" xfId="0" applyFont="1" applyFill="1" applyAlignment="1">
      <alignment vertical="center"/>
    </xf>
    <xf numFmtId="0" fontId="5" fillId="18" borderId="1" xfId="0" applyFont="1" applyFill="1" applyBorder="1" applyAlignment="1">
      <alignment horizontal="left" vertical="center"/>
    </xf>
    <xf numFmtId="0" fontId="4" fillId="22" borderId="25" xfId="0" applyFont="1" applyFill="1" applyBorder="1" applyAlignment="1">
      <alignment horizontal="center" vertical="center" wrapText="1"/>
    </xf>
    <xf numFmtId="0" fontId="4" fillId="22" borderId="2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5" fillId="13" borderId="28" xfId="0" applyFont="1" applyFill="1" applyBorder="1" applyAlignment="1">
      <alignment horizontal="center" vertical="center" wrapText="1"/>
    </xf>
    <xf numFmtId="0" fontId="5" fillId="13" borderId="26" xfId="0" applyFont="1" applyFill="1" applyBorder="1" applyAlignment="1">
      <alignment horizontal="center" vertical="center" wrapText="1"/>
    </xf>
    <xf numFmtId="44" fontId="5" fillId="13" borderId="26" xfId="1" applyFont="1" applyFill="1" applyBorder="1" applyAlignment="1">
      <alignment horizontal="center" vertical="center" wrapText="1"/>
    </xf>
    <xf numFmtId="44" fontId="5" fillId="13" borderId="26" xfId="1" applyFont="1" applyFill="1" applyBorder="1" applyAlignment="1">
      <alignment horizontal="left" vertical="center" wrapText="1"/>
    </xf>
    <xf numFmtId="44" fontId="5" fillId="13" borderId="27" xfId="1" applyFont="1" applyFill="1" applyBorder="1" applyAlignment="1">
      <alignment horizontal="center" vertical="center" wrapText="1"/>
    </xf>
    <xf numFmtId="0" fontId="5" fillId="16" borderId="29"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4" borderId="34" xfId="0" applyFont="1" applyFill="1" applyBorder="1" applyAlignment="1">
      <alignment horizontal="right" vertical="center" wrapText="1"/>
    </xf>
    <xf numFmtId="0" fontId="5" fillId="18" borderId="8" xfId="0" applyFont="1" applyFill="1" applyBorder="1" applyAlignment="1">
      <alignment vertical="center"/>
    </xf>
    <xf numFmtId="0" fontId="5" fillId="18" borderId="8" xfId="0" applyFont="1" applyFill="1" applyBorder="1" applyAlignment="1">
      <alignment horizontal="left" vertical="center"/>
    </xf>
    <xf numFmtId="0" fontId="7" fillId="7" borderId="8" xfId="0" applyFont="1" applyFill="1" applyBorder="1" applyAlignment="1">
      <alignment vertical="center" wrapText="1"/>
    </xf>
    <xf numFmtId="44" fontId="6" fillId="7" borderId="30" xfId="1" applyFont="1" applyFill="1" applyBorder="1" applyAlignment="1">
      <alignment horizontal="right" vertical="center" wrapText="1"/>
    </xf>
    <xf numFmtId="0" fontId="5" fillId="16" borderId="31" xfId="0" applyFont="1" applyFill="1" applyBorder="1" applyAlignment="1">
      <alignment horizontal="center" vertical="center" wrapText="1"/>
    </xf>
    <xf numFmtId="164" fontId="5" fillId="21" borderId="32" xfId="0" applyNumberFormat="1" applyFont="1" applyFill="1" applyBorder="1" applyAlignment="1">
      <alignment horizontal="center" vertical="center" wrapText="1"/>
    </xf>
    <xf numFmtId="44" fontId="3" fillId="7" borderId="32" xfId="1" applyFont="1" applyFill="1" applyBorder="1" applyAlignment="1">
      <alignment horizontal="right" vertical="center" wrapText="1"/>
    </xf>
    <xf numFmtId="0" fontId="5" fillId="16" borderId="32" xfId="0" applyFont="1" applyFill="1" applyBorder="1" applyAlignment="1">
      <alignment vertical="center" wrapText="1"/>
    </xf>
    <xf numFmtId="44" fontId="3" fillId="7" borderId="10" xfId="1" applyFont="1" applyFill="1" applyBorder="1" applyAlignment="1">
      <alignment horizontal="right" vertical="center" wrapText="1"/>
    </xf>
    <xf numFmtId="0" fontId="3" fillId="4" borderId="12" xfId="0" applyFont="1" applyFill="1" applyBorder="1" applyAlignment="1">
      <alignment horizontal="center" vertical="center" wrapText="1"/>
    </xf>
    <xf numFmtId="0" fontId="3" fillId="4" borderId="35" xfId="0" applyFont="1" applyFill="1" applyBorder="1" applyAlignment="1">
      <alignment horizontal="right" vertical="center" wrapText="1"/>
    </xf>
    <xf numFmtId="0" fontId="5" fillId="2" borderId="27" xfId="0" applyFont="1" applyFill="1" applyBorder="1" applyAlignment="1">
      <alignment horizontal="center" vertical="center" wrapText="1"/>
    </xf>
    <xf numFmtId="44" fontId="5" fillId="7" borderId="19" xfId="1" applyFont="1" applyFill="1" applyBorder="1" applyAlignment="1">
      <alignment horizontal="right" vertical="center" wrapText="1"/>
    </xf>
    <xf numFmtId="44" fontId="3" fillId="7" borderId="14" xfId="1" applyFont="1" applyFill="1" applyBorder="1" applyAlignment="1">
      <alignment horizontal="right" vertical="center" wrapText="1"/>
    </xf>
    <xf numFmtId="44" fontId="3" fillId="7" borderId="36" xfId="1" applyFont="1" applyFill="1" applyBorder="1" applyAlignment="1">
      <alignment horizontal="right" vertical="center" wrapText="1"/>
    </xf>
    <xf numFmtId="44" fontId="3" fillId="7" borderId="18" xfId="1" applyFont="1" applyFill="1" applyBorder="1" applyAlignment="1">
      <alignment horizontal="right" vertical="center" wrapText="1"/>
    </xf>
    <xf numFmtId="0" fontId="11" fillId="7" borderId="11" xfId="0" applyFont="1" applyFill="1" applyBorder="1" applyAlignment="1">
      <alignment horizontal="right" vertical="center" wrapText="1"/>
    </xf>
    <xf numFmtId="0" fontId="3" fillId="10" borderId="19" xfId="0" applyFont="1" applyFill="1" applyBorder="1" applyAlignment="1">
      <alignment horizontal="right" vertical="center" wrapText="1"/>
    </xf>
    <xf numFmtId="0" fontId="11" fillId="7" borderId="2" xfId="0" applyFont="1" applyFill="1" applyBorder="1" applyAlignment="1">
      <alignment horizontal="right" vertical="center" wrapText="1"/>
    </xf>
    <xf numFmtId="0" fontId="3" fillId="7" borderId="19" xfId="0" applyFont="1" applyFill="1" applyBorder="1" applyAlignment="1">
      <alignment horizontal="right" vertical="center" wrapText="1"/>
    </xf>
    <xf numFmtId="0" fontId="3" fillId="7" borderId="15" xfId="0" applyFont="1" applyFill="1" applyBorder="1" applyAlignment="1">
      <alignment horizontal="left" vertical="center" wrapText="1"/>
    </xf>
    <xf numFmtId="1" fontId="3" fillId="7" borderId="8" xfId="0" applyNumberFormat="1" applyFont="1" applyFill="1" applyBorder="1" applyAlignment="1">
      <alignment horizontal="center" vertical="center" wrapText="1"/>
    </xf>
    <xf numFmtId="0" fontId="3" fillId="23" borderId="0" xfId="0" applyFont="1" applyFill="1" applyAlignment="1">
      <alignment horizontal="center" vertical="center" wrapText="1"/>
    </xf>
    <xf numFmtId="0" fontId="5" fillId="26" borderId="8" xfId="0" applyFont="1" applyFill="1" applyBorder="1" applyAlignment="1">
      <alignment horizontal="center" vertical="center" wrapText="1"/>
    </xf>
    <xf numFmtId="0" fontId="17" fillId="24" borderId="1" xfId="0" applyFont="1" applyFill="1" applyBorder="1" applyAlignment="1">
      <alignment horizontal="center" vertical="center" wrapText="1"/>
    </xf>
    <xf numFmtId="0" fontId="5" fillId="27" borderId="8" xfId="0" applyFont="1" applyFill="1" applyBorder="1" applyAlignment="1">
      <alignment vertical="center" wrapText="1"/>
    </xf>
    <xf numFmtId="0" fontId="14" fillId="28" borderId="24" xfId="0" applyFont="1" applyFill="1" applyBorder="1" applyAlignment="1">
      <alignment horizontal="left" vertical="center"/>
    </xf>
    <xf numFmtId="0" fontId="7" fillId="15" borderId="8" xfId="0" applyFont="1" applyFill="1" applyBorder="1" applyAlignment="1">
      <alignment horizontal="center" vertical="center" wrapText="1"/>
    </xf>
    <xf numFmtId="0" fontId="5" fillId="18" borderId="0" xfId="0" applyFont="1" applyFill="1"/>
    <xf numFmtId="44" fontId="3" fillId="23" borderId="8" xfId="0" applyNumberFormat="1" applyFont="1" applyFill="1" applyBorder="1" applyAlignment="1">
      <alignment horizontal="left" vertical="center" wrapText="1"/>
    </xf>
    <xf numFmtId="0" fontId="5" fillId="26" borderId="29" xfId="0" applyFont="1" applyFill="1" applyBorder="1" applyAlignment="1">
      <alignment horizontal="center" vertical="center" wrapText="1"/>
    </xf>
    <xf numFmtId="0" fontId="5" fillId="16" borderId="24" xfId="0" applyFont="1" applyFill="1" applyBorder="1" applyAlignment="1">
      <alignment horizontal="left" vertical="center"/>
    </xf>
    <xf numFmtId="0" fontId="14" fillId="16" borderId="8" xfId="0" applyFont="1" applyFill="1" applyBorder="1" applyAlignment="1">
      <alignment horizontal="left" vertical="center"/>
    </xf>
    <xf numFmtId="0" fontId="5" fillId="16" borderId="23" xfId="0" applyFont="1" applyFill="1" applyBorder="1" applyAlignment="1">
      <alignment horizontal="left" vertical="center"/>
    </xf>
    <xf numFmtId="0" fontId="5" fillId="16" borderId="1" xfId="0" applyFont="1" applyFill="1" applyBorder="1" applyAlignment="1">
      <alignment vertical="center" wrapText="1"/>
    </xf>
    <xf numFmtId="0" fontId="5" fillId="23" borderId="8" xfId="0" applyFont="1" applyFill="1" applyBorder="1" applyAlignment="1">
      <alignment horizontal="left" vertical="center" wrapText="1"/>
    </xf>
    <xf numFmtId="0" fontId="3" fillId="4" borderId="15" xfId="0" applyFont="1" applyFill="1" applyBorder="1" applyAlignment="1">
      <alignment horizontal="right" vertical="center" wrapText="1"/>
    </xf>
    <xf numFmtId="0" fontId="4" fillId="22" borderId="8" xfId="0" applyFont="1" applyFill="1" applyBorder="1" applyAlignment="1">
      <alignment horizontal="center" vertical="center" wrapText="1"/>
    </xf>
    <xf numFmtId="0" fontId="5" fillId="16" borderId="12" xfId="0" applyFont="1" applyFill="1" applyBorder="1" applyAlignment="1">
      <alignment horizontal="right" vertical="center" wrapText="1"/>
    </xf>
    <xf numFmtId="0" fontId="5" fillId="16" borderId="12" xfId="0" applyFont="1" applyFill="1" applyBorder="1" applyAlignment="1">
      <alignment horizontal="center" vertical="center" wrapText="1"/>
    </xf>
    <xf numFmtId="0" fontId="18" fillId="16" borderId="8" xfId="0" applyFont="1" applyFill="1" applyBorder="1" applyAlignment="1">
      <alignment vertical="center" wrapText="1"/>
    </xf>
    <xf numFmtId="164" fontId="18" fillId="16" borderId="8" xfId="0" applyNumberFormat="1" applyFont="1" applyFill="1" applyBorder="1" applyAlignment="1">
      <alignment horizontal="center" vertical="center" wrapText="1"/>
    </xf>
    <xf numFmtId="0" fontId="18" fillId="16" borderId="12" xfId="0" applyFont="1" applyFill="1" applyBorder="1" applyAlignment="1">
      <alignment horizontal="center" vertical="center" wrapText="1"/>
    </xf>
    <xf numFmtId="0" fontId="18" fillId="16" borderId="26" xfId="0" applyFont="1" applyFill="1" applyBorder="1" applyAlignment="1">
      <alignment vertical="center" wrapText="1"/>
    </xf>
    <xf numFmtId="164" fontId="18" fillId="16" borderId="26" xfId="0" applyNumberFormat="1" applyFont="1" applyFill="1" applyBorder="1" applyAlignment="1">
      <alignment horizontal="center" vertical="center" wrapText="1"/>
    </xf>
    <xf numFmtId="0" fontId="18" fillId="16" borderId="27" xfId="0" applyFont="1" applyFill="1" applyBorder="1" applyAlignment="1">
      <alignment horizontal="center" vertical="center" wrapText="1"/>
    </xf>
    <xf numFmtId="0" fontId="6" fillId="0" borderId="0" xfId="0" applyFont="1" applyAlignment="1">
      <alignment vertical="center" wrapText="1"/>
    </xf>
    <xf numFmtId="0" fontId="4" fillId="22" borderId="27" xfId="0" applyFont="1" applyFill="1" applyBorder="1" applyAlignment="1">
      <alignment horizontal="center" vertical="center" wrapText="1"/>
    </xf>
    <xf numFmtId="0" fontId="4" fillId="22" borderId="12" xfId="0" applyFont="1" applyFill="1" applyBorder="1" applyAlignment="1">
      <alignment horizontal="center" vertical="center" wrapText="1"/>
    </xf>
    <xf numFmtId="0" fontId="1" fillId="0" borderId="0" xfId="0" applyFont="1"/>
    <xf numFmtId="0" fontId="0" fillId="0" borderId="0" xfId="0" applyAlignment="1">
      <alignment horizontal="center"/>
    </xf>
    <xf numFmtId="0" fontId="5" fillId="18" borderId="12" xfId="0" applyFont="1" applyFill="1" applyBorder="1" applyAlignment="1">
      <alignment horizontal="center" vertical="center" wrapText="1"/>
    </xf>
    <xf numFmtId="0" fontId="5" fillId="16" borderId="35" xfId="0" applyFont="1" applyFill="1" applyBorder="1" applyAlignment="1">
      <alignment horizontal="right" vertical="center" wrapText="1"/>
    </xf>
    <xf numFmtId="0" fontId="5" fillId="18" borderId="15" xfId="0" applyFont="1" applyFill="1" applyBorder="1" applyAlignment="1">
      <alignment horizontal="right" vertical="center" wrapText="1"/>
    </xf>
    <xf numFmtId="0" fontId="5" fillId="16" borderId="34" xfId="0" applyFont="1" applyFill="1" applyBorder="1" applyAlignment="1">
      <alignment horizontal="right" vertical="center" wrapText="1"/>
    </xf>
    <xf numFmtId="0" fontId="5" fillId="0" borderId="1" xfId="0" applyFont="1" applyBorder="1" applyAlignment="1">
      <alignment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right" vertical="center" wrapText="1"/>
    </xf>
    <xf numFmtId="0" fontId="20" fillId="0" borderId="0" xfId="0" applyFont="1"/>
    <xf numFmtId="0" fontId="6" fillId="0" borderId="0" xfId="0" applyFont="1"/>
    <xf numFmtId="164" fontId="5" fillId="31" borderId="8" xfId="0" applyNumberFormat="1" applyFont="1" applyFill="1" applyBorder="1" applyAlignment="1">
      <alignment horizontal="center" vertical="center" wrapText="1"/>
    </xf>
    <xf numFmtId="0" fontId="3" fillId="28" borderId="12" xfId="0" applyFont="1" applyFill="1" applyBorder="1" applyAlignment="1">
      <alignment horizontal="right" vertical="center" wrapText="1"/>
    </xf>
    <xf numFmtId="0" fontId="5" fillId="28" borderId="12" xfId="0" applyFont="1" applyFill="1" applyBorder="1" applyAlignment="1">
      <alignment horizontal="right" vertical="center" wrapText="1"/>
    </xf>
    <xf numFmtId="0" fontId="3" fillId="7" borderId="12" xfId="0" applyFont="1" applyFill="1" applyBorder="1" applyAlignment="1">
      <alignment horizontal="center" vertical="center" wrapText="1"/>
    </xf>
    <xf numFmtId="44" fontId="3" fillId="7" borderId="36" xfId="0" applyNumberFormat="1" applyFont="1" applyFill="1" applyBorder="1" applyAlignment="1">
      <alignment horizontal="left" vertical="center" wrapText="1"/>
    </xf>
    <xf numFmtId="44" fontId="3" fillId="7" borderId="14" xfId="0" applyNumberFormat="1" applyFont="1" applyFill="1" applyBorder="1" applyAlignment="1">
      <alignment horizontal="left" vertical="center" wrapText="1"/>
    </xf>
    <xf numFmtId="0" fontId="3" fillId="11" borderId="40" xfId="0" applyFont="1" applyFill="1" applyBorder="1" applyAlignment="1">
      <alignment horizontal="right" vertical="center" wrapText="1"/>
    </xf>
    <xf numFmtId="0" fontId="5" fillId="29" borderId="8" xfId="0" applyFont="1" applyFill="1" applyBorder="1" applyAlignment="1">
      <alignment horizontal="left" vertical="center"/>
    </xf>
    <xf numFmtId="0" fontId="11" fillId="7" borderId="8" xfId="0" applyFont="1" applyFill="1" applyBorder="1" applyAlignment="1">
      <alignment horizontal="right" vertical="center" wrapText="1"/>
    </xf>
    <xf numFmtId="44" fontId="3" fillId="7" borderId="9" xfId="1" applyFont="1" applyFill="1" applyBorder="1" applyAlignment="1">
      <alignment horizontal="right" vertical="center" wrapText="1"/>
    </xf>
    <xf numFmtId="0" fontId="3" fillId="3" borderId="31" xfId="0" applyFont="1" applyFill="1" applyBorder="1" applyAlignment="1">
      <alignment horizontal="center" vertical="center" wrapText="1"/>
    </xf>
    <xf numFmtId="0" fontId="14" fillId="16" borderId="1" xfId="0" applyFont="1" applyFill="1" applyBorder="1" applyAlignment="1">
      <alignment horizontal="left" vertical="center"/>
    </xf>
    <xf numFmtId="0" fontId="3" fillId="3" borderId="32" xfId="0" applyFont="1" applyFill="1" applyBorder="1" applyAlignment="1">
      <alignment vertical="center" wrapText="1"/>
    </xf>
    <xf numFmtId="0" fontId="5" fillId="17" borderId="0" xfId="0" applyFont="1" applyFill="1" applyAlignment="1">
      <alignment vertical="center" wrapText="1"/>
    </xf>
    <xf numFmtId="0" fontId="3" fillId="3" borderId="32" xfId="0" applyFont="1" applyFill="1" applyBorder="1" applyAlignment="1">
      <alignment horizontal="center" vertical="center" wrapText="1"/>
    </xf>
    <xf numFmtId="0" fontId="3" fillId="4" borderId="12" xfId="0" applyFont="1" applyFill="1" applyBorder="1" applyAlignment="1">
      <alignment horizontal="left" vertical="center"/>
    </xf>
    <xf numFmtId="44" fontId="3" fillId="12" borderId="32" xfId="1" applyFont="1" applyFill="1" applyBorder="1" applyAlignment="1">
      <alignment horizontal="right" vertical="center" wrapText="1"/>
    </xf>
    <xf numFmtId="0" fontId="21" fillId="32" borderId="12" xfId="0" applyFont="1" applyFill="1" applyBorder="1" applyAlignment="1">
      <alignment horizontal="right" vertical="center" wrapText="1"/>
    </xf>
    <xf numFmtId="44" fontId="3" fillId="7" borderId="19" xfId="1" applyFont="1" applyFill="1" applyBorder="1" applyAlignment="1">
      <alignment horizontal="left" vertical="center" wrapText="1"/>
    </xf>
    <xf numFmtId="44" fontId="3" fillId="7" borderId="10" xfId="0" applyNumberFormat="1" applyFont="1" applyFill="1" applyBorder="1" applyAlignment="1">
      <alignment horizontal="right" vertical="center" wrapText="1"/>
    </xf>
    <xf numFmtId="44" fontId="3" fillId="7" borderId="34" xfId="1" applyFont="1" applyFill="1" applyBorder="1" applyAlignment="1">
      <alignment horizontal="right" vertical="center" wrapText="1"/>
    </xf>
    <xf numFmtId="44" fontId="21" fillId="13" borderId="16" xfId="1" applyFont="1" applyFill="1" applyBorder="1" applyAlignment="1">
      <alignment horizontal="center" vertical="center" wrapText="1"/>
    </xf>
    <xf numFmtId="0" fontId="12" fillId="7" borderId="19" xfId="2" applyFill="1" applyBorder="1" applyAlignment="1">
      <alignment horizontal="left" vertical="center" wrapText="1"/>
    </xf>
    <xf numFmtId="0" fontId="3" fillId="26" borderId="12" xfId="0" applyFont="1" applyFill="1" applyBorder="1" applyAlignment="1">
      <alignment horizontal="right" vertical="center" wrapText="1"/>
    </xf>
    <xf numFmtId="44" fontId="3" fillId="29" borderId="12" xfId="1" applyFont="1" applyFill="1" applyBorder="1" applyAlignment="1">
      <alignment horizontal="right" vertical="center" wrapText="1"/>
    </xf>
    <xf numFmtId="44" fontId="3" fillId="29" borderId="8" xfId="1" applyFont="1" applyFill="1" applyBorder="1" applyAlignment="1">
      <alignment horizontal="right" vertical="center" wrapText="1"/>
    </xf>
    <xf numFmtId="0" fontId="3" fillId="29" borderId="12" xfId="0" applyFont="1" applyFill="1" applyBorder="1" applyAlignment="1">
      <alignment horizontal="right" vertical="center" wrapText="1"/>
    </xf>
    <xf numFmtId="0" fontId="3" fillId="33" borderId="12" xfId="0" applyFont="1" applyFill="1" applyBorder="1" applyAlignment="1">
      <alignment horizontal="right" vertical="center" wrapText="1"/>
    </xf>
    <xf numFmtId="0" fontId="5" fillId="26" borderId="8" xfId="0" applyFont="1" applyFill="1" applyBorder="1" applyAlignment="1">
      <alignmen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5" fillId="17" borderId="8" xfId="0" applyFont="1" applyFill="1" applyBorder="1" applyAlignment="1">
      <alignment horizontal="left" vertical="center" wrapText="1"/>
    </xf>
    <xf numFmtId="0" fontId="10" fillId="24" borderId="0" xfId="0" applyFont="1" applyFill="1" applyAlignment="1">
      <alignment horizontal="center" vertical="center"/>
    </xf>
    <xf numFmtId="0" fontId="34" fillId="17" borderId="8" xfId="0" applyFont="1" applyFill="1" applyBorder="1" applyAlignment="1">
      <alignment horizontal="left" vertical="center" wrapText="1"/>
    </xf>
    <xf numFmtId="164" fontId="34" fillId="20" borderId="8" xfId="0" applyNumberFormat="1" applyFont="1" applyFill="1" applyBorder="1" applyAlignment="1">
      <alignment horizontal="center" vertical="center" wrapText="1"/>
    </xf>
    <xf numFmtId="0" fontId="34" fillId="16" borderId="8" xfId="0" applyFont="1" applyFill="1" applyBorder="1" applyAlignment="1">
      <alignment horizontal="center" vertical="center" wrapText="1"/>
    </xf>
    <xf numFmtId="0" fontId="34" fillId="16" borderId="12" xfId="0" applyFont="1" applyFill="1" applyBorder="1" applyAlignment="1">
      <alignment horizontal="center" vertical="center" wrapText="1"/>
    </xf>
    <xf numFmtId="0" fontId="34" fillId="16" borderId="8" xfId="0" applyFont="1" applyFill="1" applyBorder="1" applyAlignment="1">
      <alignment horizontal="left" vertical="center" wrapText="1"/>
    </xf>
    <xf numFmtId="164" fontId="34" fillId="16" borderId="8" xfId="0" applyNumberFormat="1" applyFont="1" applyFill="1" applyBorder="1" applyAlignment="1">
      <alignment horizontal="center" vertical="center" wrapText="1"/>
    </xf>
    <xf numFmtId="164" fontId="34" fillId="21" borderId="8" xfId="0" applyNumberFormat="1" applyFont="1" applyFill="1" applyBorder="1" applyAlignment="1">
      <alignment horizontal="center" vertical="center" wrapText="1"/>
    </xf>
    <xf numFmtId="164" fontId="34" fillId="19" borderId="8" xfId="0" applyNumberFormat="1" applyFont="1" applyFill="1" applyBorder="1" applyAlignment="1">
      <alignment horizontal="center" vertical="center" wrapText="1"/>
    </xf>
    <xf numFmtId="0" fontId="34" fillId="16" borderId="8" xfId="0" applyFont="1" applyFill="1" applyBorder="1" applyAlignment="1">
      <alignment vertical="center" wrapText="1"/>
    </xf>
    <xf numFmtId="0" fontId="34" fillId="16" borderId="29" xfId="0" applyFont="1" applyFill="1" applyBorder="1" applyAlignment="1">
      <alignment horizontal="center" vertical="center" wrapText="1"/>
    </xf>
    <xf numFmtId="0" fontId="34" fillId="16" borderId="42" xfId="0" applyFont="1" applyFill="1" applyBorder="1" applyAlignment="1">
      <alignment horizontal="center" vertical="center" wrapText="1"/>
    </xf>
    <xf numFmtId="164" fontId="34" fillId="18" borderId="8" xfId="0" applyNumberFormat="1" applyFont="1" applyFill="1" applyBorder="1" applyAlignment="1">
      <alignment horizontal="center" vertical="center" wrapText="1"/>
    </xf>
    <xf numFmtId="0" fontId="34" fillId="17" borderId="8" xfId="0" applyFont="1" applyFill="1" applyBorder="1" applyAlignment="1">
      <alignment horizontal="left" vertical="center"/>
    </xf>
    <xf numFmtId="164" fontId="34" fillId="18" borderId="8" xfId="0" applyNumberFormat="1" applyFont="1" applyFill="1" applyBorder="1" applyAlignment="1">
      <alignment horizontal="center" vertical="center"/>
    </xf>
    <xf numFmtId="0" fontId="34" fillId="16" borderId="8" xfId="0" applyFont="1" applyFill="1" applyBorder="1" applyAlignment="1">
      <alignment horizontal="center" vertical="center"/>
    </xf>
    <xf numFmtId="0" fontId="34" fillId="16" borderId="30" xfId="0" applyFont="1" applyFill="1" applyBorder="1" applyAlignment="1">
      <alignment horizontal="center" vertical="center" wrapText="1"/>
    </xf>
    <xf numFmtId="0" fontId="35" fillId="3" borderId="1" xfId="0" applyFont="1" applyFill="1" applyBorder="1" applyAlignment="1">
      <alignment horizontal="left" vertical="center" wrapText="1"/>
    </xf>
    <xf numFmtId="0" fontId="35" fillId="3" borderId="1"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20" fillId="24" borderId="0" xfId="0" applyFont="1" applyFill="1" applyAlignment="1">
      <alignment horizontal="center" vertical="center"/>
    </xf>
    <xf numFmtId="0" fontId="36" fillId="22" borderId="1" xfId="0" applyFont="1" applyFill="1" applyBorder="1" applyAlignment="1">
      <alignment horizontal="center" vertical="center" wrapText="1"/>
    </xf>
    <xf numFmtId="0" fontId="36" fillId="22" borderId="1" xfId="0" applyFont="1" applyFill="1" applyBorder="1" applyAlignment="1">
      <alignment horizontal="left" vertical="center" wrapText="1"/>
    </xf>
    <xf numFmtId="0" fontId="34" fillId="18" borderId="1" xfId="0" applyFont="1" applyFill="1" applyBorder="1" applyAlignment="1">
      <alignment horizontal="left" vertical="center"/>
    </xf>
    <xf numFmtId="0" fontId="34" fillId="18" borderId="15" xfId="0" applyFont="1" applyFill="1" applyBorder="1" applyAlignment="1">
      <alignment horizontal="center" vertical="center" wrapText="1"/>
    </xf>
    <xf numFmtId="0" fontId="34" fillId="16" borderId="43" xfId="0" applyFont="1" applyFill="1" applyBorder="1" applyAlignment="1">
      <alignment horizontal="center" vertical="center" wrapText="1"/>
    </xf>
    <xf numFmtId="0" fontId="34" fillId="17" borderId="36" xfId="0" applyFont="1" applyFill="1" applyBorder="1" applyAlignment="1">
      <alignment horizontal="left" vertical="center" wrapText="1"/>
    </xf>
    <xf numFmtId="0" fontId="34" fillId="16" borderId="36" xfId="0" applyFont="1" applyFill="1" applyBorder="1" applyAlignment="1">
      <alignment horizontal="center" vertical="center" wrapText="1"/>
    </xf>
    <xf numFmtId="0" fontId="34" fillId="16" borderId="44" xfId="0" applyFont="1" applyFill="1" applyBorder="1" applyAlignment="1">
      <alignment horizontal="center" vertical="center" wrapText="1"/>
    </xf>
    <xf numFmtId="0" fontId="38" fillId="22"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 xfId="0" applyFont="1" applyFill="1" applyBorder="1" applyAlignment="1">
      <alignment horizontal="left" vertical="center" wrapText="1"/>
    </xf>
    <xf numFmtId="0" fontId="34" fillId="16" borderId="45" xfId="0" applyFont="1" applyFill="1" applyBorder="1" applyAlignment="1">
      <alignment horizontal="center" vertical="center" wrapText="1"/>
    </xf>
    <xf numFmtId="0" fontId="34" fillId="17" borderId="14" xfId="0" applyFont="1" applyFill="1" applyBorder="1" applyAlignment="1">
      <alignment horizontal="left" vertical="center" wrapText="1"/>
    </xf>
    <xf numFmtId="0" fontId="34" fillId="16" borderId="14" xfId="0" applyFont="1" applyFill="1" applyBorder="1" applyAlignment="1">
      <alignment horizontal="center" vertical="center" wrapText="1"/>
    </xf>
    <xf numFmtId="0" fontId="34" fillId="16" borderId="46" xfId="0" applyFont="1" applyFill="1" applyBorder="1" applyAlignment="1">
      <alignment horizontal="center" vertical="center" wrapText="1"/>
    </xf>
    <xf numFmtId="0" fontId="34" fillId="18" borderId="30" xfId="0" applyFont="1" applyFill="1" applyBorder="1" applyAlignment="1">
      <alignment horizontal="center" vertical="center" wrapText="1"/>
    </xf>
    <xf numFmtId="164" fontId="34" fillId="16" borderId="14" xfId="0" applyNumberFormat="1" applyFont="1" applyFill="1" applyBorder="1" applyAlignment="1">
      <alignment horizontal="center" vertical="center" wrapText="1"/>
    </xf>
    <xf numFmtId="0" fontId="34" fillId="16" borderId="8" xfId="0" applyFont="1" applyFill="1" applyBorder="1" applyAlignment="1">
      <alignment horizontal="left" vertical="center"/>
    </xf>
    <xf numFmtId="0" fontId="34" fillId="16" borderId="42" xfId="0" applyFont="1" applyFill="1" applyBorder="1" applyAlignment="1">
      <alignment horizontal="center" vertical="center"/>
    </xf>
    <xf numFmtId="0" fontId="34" fillId="17" borderId="14" xfId="0" applyFont="1" applyFill="1" applyBorder="1" applyAlignment="1">
      <alignment horizontal="left" vertical="center"/>
    </xf>
    <xf numFmtId="164" fontId="34" fillId="21" borderId="14" xfId="0" applyNumberFormat="1" applyFont="1" applyFill="1" applyBorder="1" applyAlignment="1">
      <alignment horizontal="center" vertical="center" wrapText="1"/>
    </xf>
    <xf numFmtId="0" fontId="34" fillId="16" borderId="47" xfId="0" applyFont="1" applyFill="1" applyBorder="1" applyAlignment="1">
      <alignment horizontal="center" vertical="center" wrapText="1"/>
    </xf>
    <xf numFmtId="0" fontId="3" fillId="0" borderId="1" xfId="0" applyFont="1" applyBorder="1" applyAlignment="1">
      <alignment horizontal="center" vertical="center"/>
    </xf>
    <xf numFmtId="0" fontId="36" fillId="22" borderId="1" xfId="0" applyFont="1" applyFill="1" applyBorder="1" applyAlignment="1">
      <alignment horizontal="center" vertical="center"/>
    </xf>
    <xf numFmtId="164" fontId="34" fillId="19" borderId="8" xfId="0" applyNumberFormat="1" applyFont="1" applyFill="1" applyBorder="1" applyAlignment="1">
      <alignment horizontal="center" vertical="center"/>
    </xf>
    <xf numFmtId="164" fontId="34" fillId="16" borderId="8" xfId="0" applyNumberFormat="1" applyFont="1" applyFill="1" applyBorder="1" applyAlignment="1">
      <alignment horizontal="center" vertical="center"/>
    </xf>
    <xf numFmtId="164" fontId="34" fillId="20" borderId="8" xfId="0" applyNumberFormat="1" applyFont="1" applyFill="1" applyBorder="1" applyAlignment="1">
      <alignment horizontal="center" vertical="center"/>
    </xf>
    <xf numFmtId="164" fontId="34" fillId="16" borderId="14" xfId="0" applyNumberFormat="1" applyFont="1" applyFill="1" applyBorder="1" applyAlignment="1">
      <alignment horizontal="center" vertical="center"/>
    </xf>
    <xf numFmtId="0" fontId="35" fillId="3" borderId="1" xfId="0" applyFont="1" applyFill="1" applyBorder="1" applyAlignment="1">
      <alignment horizontal="center" vertical="center"/>
    </xf>
    <xf numFmtId="164" fontId="34" fillId="18" borderId="36" xfId="0" applyNumberFormat="1" applyFont="1" applyFill="1" applyBorder="1" applyAlignment="1">
      <alignment horizontal="center" vertical="center"/>
    </xf>
    <xf numFmtId="164" fontId="34" fillId="21" borderId="8" xfId="0" applyNumberFormat="1" applyFont="1" applyFill="1" applyBorder="1" applyAlignment="1">
      <alignment horizontal="center" vertical="center"/>
    </xf>
    <xf numFmtId="164" fontId="34" fillId="21" borderId="14" xfId="0" applyNumberFormat="1" applyFont="1" applyFill="1" applyBorder="1" applyAlignment="1">
      <alignment horizontal="center" vertical="center"/>
    </xf>
    <xf numFmtId="0" fontId="39" fillId="3" borderId="1" xfId="0" applyFont="1" applyFill="1" applyBorder="1" applyAlignment="1">
      <alignment horizontal="center" vertical="center"/>
    </xf>
    <xf numFmtId="18" fontId="34" fillId="16" borderId="8" xfId="0" applyNumberFormat="1" applyFont="1" applyFill="1" applyBorder="1" applyAlignment="1">
      <alignment horizontal="center" vertical="center"/>
    </xf>
    <xf numFmtId="18" fontId="34" fillId="18" borderId="8" xfId="0" applyNumberFormat="1" applyFont="1" applyFill="1" applyBorder="1" applyAlignment="1">
      <alignment horizontal="center" vertical="center"/>
    </xf>
    <xf numFmtId="16" fontId="34" fillId="16" borderId="14" xfId="0" applyNumberFormat="1" applyFont="1" applyFill="1" applyBorder="1" applyAlignment="1">
      <alignment horizontal="center" vertical="center"/>
    </xf>
    <xf numFmtId="0" fontId="3" fillId="0" borderId="0" xfId="0" applyFont="1" applyAlignment="1">
      <alignment horizontal="center" vertical="center"/>
    </xf>
    <xf numFmtId="0" fontId="3" fillId="23" borderId="0" xfId="0" applyFont="1" applyFill="1" applyAlignment="1">
      <alignment horizontal="center" vertical="center"/>
    </xf>
    <xf numFmtId="0" fontId="34" fillId="16" borderId="48" xfId="0" applyFont="1" applyFill="1" applyBorder="1" applyAlignment="1">
      <alignment horizontal="center" vertical="center" wrapText="1"/>
    </xf>
    <xf numFmtId="0" fontId="34" fillId="16" borderId="49" xfId="0" applyFont="1" applyFill="1" applyBorder="1" applyAlignment="1">
      <alignment horizontal="left" vertical="center" wrapText="1"/>
    </xf>
    <xf numFmtId="164" fontId="34" fillId="21" borderId="49" xfId="0" applyNumberFormat="1" applyFont="1" applyFill="1" applyBorder="1" applyAlignment="1">
      <alignment horizontal="center" vertical="center"/>
    </xf>
    <xf numFmtId="0" fontId="34" fillId="16" borderId="49" xfId="0" applyFont="1" applyFill="1" applyBorder="1" applyAlignment="1">
      <alignment horizontal="center" vertical="center" wrapText="1"/>
    </xf>
    <xf numFmtId="0" fontId="34" fillId="16" borderId="50" xfId="0" applyFont="1" applyFill="1" applyBorder="1" applyAlignment="1">
      <alignment horizontal="center" vertical="center" wrapText="1"/>
    </xf>
    <xf numFmtId="0" fontId="33" fillId="16" borderId="8" xfId="0" applyFont="1" applyFill="1" applyBorder="1" applyAlignment="1">
      <alignment horizontal="left" vertical="center" wrapText="1"/>
    </xf>
    <xf numFmtId="0" fontId="34" fillId="16" borderId="36" xfId="0" applyFont="1" applyFill="1" applyBorder="1" applyAlignment="1">
      <alignment horizontal="left" vertical="center" wrapText="1"/>
    </xf>
    <xf numFmtId="164" fontId="34" fillId="21" borderId="36" xfId="0" applyNumberFormat="1" applyFont="1" applyFill="1" applyBorder="1" applyAlignment="1">
      <alignment horizontal="center" vertical="center" wrapText="1"/>
    </xf>
    <xf numFmtId="0" fontId="36" fillId="22" borderId="3" xfId="0" applyFont="1" applyFill="1" applyBorder="1" applyAlignment="1">
      <alignment horizontal="center" vertical="center" wrapText="1"/>
    </xf>
    <xf numFmtId="0" fontId="36" fillId="22" borderId="16" xfId="0" applyFont="1" applyFill="1" applyBorder="1" applyAlignment="1">
      <alignment horizontal="left" vertical="center" wrapText="1"/>
    </xf>
    <xf numFmtId="0" fontId="36" fillId="22" borderId="16" xfId="0" applyFont="1" applyFill="1" applyBorder="1" applyAlignment="1">
      <alignment horizontal="center" vertical="center" wrapText="1"/>
    </xf>
    <xf numFmtId="0" fontId="36" fillId="22" borderId="4" xfId="0" applyFont="1" applyFill="1" applyBorder="1" applyAlignment="1">
      <alignment horizontal="center" vertical="center" wrapText="1"/>
    </xf>
    <xf numFmtId="0" fontId="35" fillId="3" borderId="51"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4" fillId="16" borderId="30" xfId="0" applyFont="1" applyFill="1" applyBorder="1" applyAlignment="1">
      <alignment horizontal="center" vertical="center"/>
    </xf>
    <xf numFmtId="164" fontId="34" fillId="21" borderId="49" xfId="0" applyNumberFormat="1" applyFont="1" applyFill="1" applyBorder="1" applyAlignment="1">
      <alignment horizontal="center" vertical="center" wrapText="1"/>
    </xf>
    <xf numFmtId="0" fontId="15" fillId="0" borderId="0" xfId="0" applyFont="1" applyAlignment="1">
      <alignment vertical="center" wrapText="1"/>
    </xf>
    <xf numFmtId="0" fontId="5" fillId="34" borderId="8" xfId="0" applyFont="1" applyFill="1" applyBorder="1" applyAlignment="1">
      <alignment vertical="center" wrapText="1"/>
    </xf>
    <xf numFmtId="0" fontId="5" fillId="35" borderId="8" xfId="0" applyFont="1" applyFill="1" applyBorder="1" applyAlignment="1">
      <alignment horizontal="left" vertical="center"/>
    </xf>
    <xf numFmtId="0" fontId="5" fillId="36" borderId="8" xfId="0" applyFont="1" applyFill="1" applyBorder="1" applyAlignment="1">
      <alignment vertical="center" wrapText="1"/>
    </xf>
    <xf numFmtId="0" fontId="3" fillId="26" borderId="8" xfId="0" applyFont="1" applyFill="1" applyBorder="1" applyAlignment="1">
      <alignment horizontal="center" vertical="center" wrapText="1"/>
    </xf>
    <xf numFmtId="0" fontId="3" fillId="26" borderId="32" xfId="0" applyFont="1" applyFill="1" applyBorder="1" applyAlignment="1">
      <alignment horizontal="center" vertical="center" wrapText="1"/>
    </xf>
    <xf numFmtId="0" fontId="3" fillId="0" borderId="10" xfId="0" applyFont="1" applyBorder="1" applyAlignment="1">
      <alignment horizontal="right" vertical="center" wrapText="1"/>
    </xf>
    <xf numFmtId="0" fontId="3" fillId="0" borderId="9" xfId="0" applyFont="1" applyBorder="1" applyAlignment="1">
      <alignment horizontal="right" vertical="center" wrapText="1"/>
    </xf>
    <xf numFmtId="0" fontId="3" fillId="0" borderId="8" xfId="0" applyFont="1" applyBorder="1" applyAlignment="1">
      <alignment horizontal="center" vertical="center" wrapText="1"/>
    </xf>
    <xf numFmtId="44" fontId="3" fillId="0" borderId="8" xfId="0" applyNumberFormat="1" applyFont="1" applyBorder="1" applyAlignment="1">
      <alignment horizontal="left" vertical="center" wrapText="1"/>
    </xf>
    <xf numFmtId="0" fontId="3" fillId="0" borderId="5" xfId="0" applyFont="1" applyBorder="1" applyAlignment="1">
      <alignment horizontal="right" vertical="center" wrapText="1"/>
    </xf>
    <xf numFmtId="44" fontId="3" fillId="0" borderId="8" xfId="1" applyFont="1" applyFill="1" applyBorder="1" applyAlignment="1">
      <alignment horizontal="right" vertical="center" wrapText="1"/>
    </xf>
    <xf numFmtId="0" fontId="5" fillId="17" borderId="32" xfId="0" applyFont="1" applyFill="1" applyBorder="1" applyAlignment="1">
      <alignment vertical="center"/>
    </xf>
    <xf numFmtId="0" fontId="5" fillId="35" borderId="1" xfId="0" applyFont="1" applyFill="1" applyBorder="1" applyAlignment="1">
      <alignment vertical="center"/>
    </xf>
    <xf numFmtId="164" fontId="5" fillId="18" borderId="32" xfId="0" applyNumberFormat="1" applyFont="1" applyFill="1" applyBorder="1" applyAlignment="1">
      <alignment horizontal="center" vertical="center"/>
    </xf>
    <xf numFmtId="0" fontId="3" fillId="4" borderId="32" xfId="0" applyFont="1" applyFill="1" applyBorder="1" applyAlignment="1">
      <alignment horizontal="left" vertical="center"/>
    </xf>
    <xf numFmtId="0" fontId="3" fillId="7" borderId="9" xfId="0" applyFont="1" applyFill="1" applyBorder="1" applyAlignment="1">
      <alignment vertical="center" wrapText="1"/>
    </xf>
    <xf numFmtId="0" fontId="3" fillId="11" borderId="11" xfId="0" applyFont="1" applyFill="1" applyBorder="1" applyAlignment="1">
      <alignment vertical="center"/>
    </xf>
    <xf numFmtId="0" fontId="11" fillId="7" borderId="9" xfId="0" applyFont="1" applyFill="1" applyBorder="1" applyAlignment="1">
      <alignment horizontal="right" vertical="center" wrapText="1"/>
    </xf>
    <xf numFmtId="0" fontId="3" fillId="7" borderId="0" xfId="0" applyFont="1" applyFill="1" applyAlignment="1">
      <alignment horizontal="right" vertical="center" wrapText="1"/>
    </xf>
    <xf numFmtId="0" fontId="3" fillId="7" borderId="32" xfId="0" applyFont="1" applyFill="1" applyBorder="1" applyAlignment="1">
      <alignment horizontal="center" vertical="center"/>
    </xf>
    <xf numFmtId="44" fontId="7" fillId="25" borderId="8" xfId="0" applyNumberFormat="1" applyFont="1" applyFill="1" applyBorder="1" applyAlignment="1">
      <alignment horizontal="left" vertical="center" wrapText="1"/>
    </xf>
    <xf numFmtId="44" fontId="3" fillId="7" borderId="23" xfId="0" applyNumberFormat="1" applyFont="1" applyFill="1" applyBorder="1" applyAlignment="1">
      <alignment horizontal="left" vertical="center" wrapText="1"/>
    </xf>
    <xf numFmtId="44" fontId="3" fillId="7" borderId="1" xfId="0" applyNumberFormat="1" applyFont="1" applyFill="1" applyBorder="1" applyAlignment="1">
      <alignment horizontal="left" vertical="center" wrapText="1"/>
    </xf>
    <xf numFmtId="44" fontId="3" fillId="7" borderId="32" xfId="0" applyNumberFormat="1" applyFont="1" applyFill="1" applyBorder="1" applyAlignment="1">
      <alignment horizontal="left" vertical="center"/>
    </xf>
    <xf numFmtId="44" fontId="3" fillId="7" borderId="41" xfId="0" applyNumberFormat="1" applyFont="1" applyFill="1" applyBorder="1" applyAlignment="1">
      <alignment horizontal="left" vertical="center" wrapText="1"/>
    </xf>
    <xf numFmtId="44" fontId="3" fillId="7" borderId="38" xfId="0" applyNumberFormat="1" applyFont="1" applyFill="1" applyBorder="1" applyAlignment="1">
      <alignment horizontal="left" vertical="center" wrapText="1"/>
    </xf>
    <xf numFmtId="44" fontId="7" fillId="25" borderId="39" xfId="0" applyNumberFormat="1" applyFont="1" applyFill="1" applyBorder="1" applyAlignment="1">
      <alignment horizontal="left" vertical="center" wrapText="1"/>
    </xf>
    <xf numFmtId="44" fontId="3" fillId="7" borderId="23" xfId="1" applyFont="1" applyFill="1" applyBorder="1" applyAlignment="1">
      <alignment horizontal="left" vertical="center" wrapText="1"/>
    </xf>
    <xf numFmtId="44" fontId="3" fillId="7" borderId="3" xfId="0" applyNumberFormat="1" applyFont="1" applyFill="1" applyBorder="1" applyAlignment="1">
      <alignment horizontal="left" vertical="center" wrapText="1"/>
    </xf>
    <xf numFmtId="0" fontId="3" fillId="11" borderId="6" xfId="0" applyFont="1" applyFill="1" applyBorder="1" applyAlignment="1">
      <alignment horizontal="left" vertical="center"/>
    </xf>
    <xf numFmtId="44" fontId="3" fillId="7" borderId="15" xfId="0" applyNumberFormat="1" applyFont="1" applyFill="1" applyBorder="1" applyAlignment="1">
      <alignment horizontal="right" vertical="center" wrapText="1"/>
    </xf>
    <xf numFmtId="44" fontId="7" fillId="15" borderId="33" xfId="0" applyNumberFormat="1" applyFont="1" applyFill="1" applyBorder="1" applyAlignment="1">
      <alignment horizontal="right" vertical="center" wrapText="1"/>
    </xf>
    <xf numFmtId="44" fontId="3" fillId="7" borderId="37" xfId="1" applyFont="1" applyFill="1" applyBorder="1" applyAlignment="1">
      <alignment horizontal="right" vertical="center" wrapText="1"/>
    </xf>
    <xf numFmtId="44" fontId="7" fillId="25" borderId="12" xfId="0" applyNumberFormat="1" applyFont="1" applyFill="1" applyBorder="1" applyAlignment="1">
      <alignment horizontal="right" vertical="center" wrapText="1"/>
    </xf>
    <xf numFmtId="44" fontId="7" fillId="15" borderId="12" xfId="0" applyNumberFormat="1" applyFont="1" applyFill="1" applyBorder="1" applyAlignment="1">
      <alignment horizontal="right" vertical="center" wrapText="1"/>
    </xf>
    <xf numFmtId="44" fontId="3" fillId="15" borderId="8" xfId="0" applyNumberFormat="1" applyFont="1" applyFill="1" applyBorder="1" applyAlignment="1">
      <alignment horizontal="right" vertical="center" wrapText="1"/>
    </xf>
    <xf numFmtId="44" fontId="3" fillId="7" borderId="23" xfId="1" applyFont="1" applyFill="1" applyBorder="1" applyAlignment="1">
      <alignment horizontal="right" vertical="center" wrapText="1"/>
    </xf>
    <xf numFmtId="44" fontId="7" fillId="15" borderId="23" xfId="0" applyNumberFormat="1" applyFont="1" applyFill="1" applyBorder="1" applyAlignment="1">
      <alignment horizontal="right" vertical="center" wrapText="1"/>
    </xf>
    <xf numFmtId="0" fontId="37" fillId="16" borderId="23" xfId="0" applyFont="1" applyFill="1" applyBorder="1" applyAlignment="1">
      <alignment horizontal="left" vertical="center"/>
    </xf>
    <xf numFmtId="0" fontId="37" fillId="16" borderId="24" xfId="0" applyFont="1" applyFill="1" applyBorder="1" applyAlignment="1">
      <alignment horizontal="left" vertical="center"/>
    </xf>
    <xf numFmtId="0" fontId="34" fillId="16" borderId="24" xfId="0" applyFont="1" applyFill="1" applyBorder="1" applyAlignment="1">
      <alignment horizontal="left" vertical="center"/>
    </xf>
    <xf numFmtId="0" fontId="34" fillId="16" borderId="24" xfId="0" applyFont="1" applyFill="1" applyBorder="1" applyAlignment="1">
      <alignment horizontal="left" vertical="center" wrapText="1"/>
    </xf>
    <xf numFmtId="0" fontId="34" fillId="18" borderId="8" xfId="0" applyFont="1" applyFill="1" applyBorder="1" applyAlignment="1">
      <alignment horizontal="left" vertical="center"/>
    </xf>
    <xf numFmtId="0" fontId="3" fillId="11" borderId="15" xfId="0" applyFont="1" applyFill="1" applyBorder="1" applyAlignment="1">
      <alignment horizontal="right" vertical="center" wrapText="1"/>
    </xf>
    <xf numFmtId="0" fontId="34" fillId="18" borderId="8" xfId="0" applyFont="1" applyFill="1" applyBorder="1" applyAlignment="1">
      <alignment horizontal="left" vertical="center" wrapText="1"/>
    </xf>
    <xf numFmtId="0" fontId="3" fillId="38" borderId="8" xfId="0" applyFont="1" applyFill="1" applyBorder="1" applyAlignment="1">
      <alignment horizontal="center" vertical="center" wrapText="1"/>
    </xf>
    <xf numFmtId="44" fontId="3" fillId="38" borderId="8" xfId="1" applyFont="1" applyFill="1" applyBorder="1" applyAlignment="1">
      <alignment horizontal="right" vertical="center" wrapText="1"/>
    </xf>
    <xf numFmtId="44" fontId="3" fillId="38" borderId="12" xfId="1" applyFont="1" applyFill="1" applyBorder="1" applyAlignment="1">
      <alignment horizontal="right" vertical="center" wrapText="1"/>
    </xf>
    <xf numFmtId="44" fontId="3" fillId="38" borderId="19" xfId="1" applyFont="1" applyFill="1" applyBorder="1" applyAlignment="1">
      <alignment horizontal="right" vertical="center" wrapText="1"/>
    </xf>
    <xf numFmtId="44" fontId="3" fillId="38" borderId="19" xfId="1" applyFont="1" applyFill="1" applyBorder="1" applyAlignment="1">
      <alignment horizontal="left" vertical="center" wrapText="1"/>
    </xf>
    <xf numFmtId="0" fontId="3" fillId="38" borderId="0" xfId="0" applyFont="1" applyFill="1" applyAlignment="1">
      <alignment vertical="center" wrapText="1"/>
    </xf>
    <xf numFmtId="0" fontId="3" fillId="37" borderId="29" xfId="0" applyFont="1" applyFill="1" applyBorder="1" applyAlignment="1">
      <alignment horizontal="center" vertical="center" wrapText="1"/>
    </xf>
    <xf numFmtId="0" fontId="3" fillId="37" borderId="8" xfId="0" applyFont="1" applyFill="1" applyBorder="1" applyAlignment="1">
      <alignment vertical="center" wrapText="1"/>
    </xf>
    <xf numFmtId="0" fontId="3" fillId="37" borderId="8" xfId="0" applyFont="1" applyFill="1" applyBorder="1" applyAlignment="1">
      <alignment horizontal="center" vertical="center" wrapText="1"/>
    </xf>
    <xf numFmtId="44" fontId="3" fillId="39" borderId="23" xfId="0" applyNumberFormat="1" applyFont="1" applyFill="1" applyBorder="1" applyAlignment="1">
      <alignment horizontal="right" vertical="center" wrapText="1"/>
    </xf>
    <xf numFmtId="164" fontId="3" fillId="37" borderId="8" xfId="0" applyNumberFormat="1" applyFont="1" applyFill="1" applyBorder="1" applyAlignment="1">
      <alignment horizontal="center" vertical="center" wrapText="1"/>
    </xf>
    <xf numFmtId="0" fontId="3" fillId="40" borderId="8" xfId="0" applyFont="1" applyFill="1" applyBorder="1" applyAlignment="1">
      <alignment vertical="center" wrapText="1"/>
    </xf>
    <xf numFmtId="18" fontId="3" fillId="38" borderId="8" xfId="0" applyNumberFormat="1" applyFont="1" applyFill="1" applyBorder="1" applyAlignment="1">
      <alignment horizontal="center" vertical="center" wrapText="1"/>
    </xf>
    <xf numFmtId="44" fontId="3" fillId="38" borderId="1" xfId="1" applyFont="1" applyFill="1" applyBorder="1" applyAlignment="1">
      <alignment horizontal="right" vertical="center" wrapText="1"/>
    </xf>
    <xf numFmtId="0" fontId="3" fillId="38" borderId="8" xfId="0" applyFont="1" applyFill="1" applyBorder="1" applyAlignment="1">
      <alignment horizontal="center" vertical="center"/>
    </xf>
    <xf numFmtId="0" fontId="3" fillId="38" borderId="29" xfId="0" applyFont="1" applyFill="1" applyBorder="1" applyAlignment="1">
      <alignment horizontal="center" vertical="center" wrapText="1"/>
    </xf>
    <xf numFmtId="0" fontId="3" fillId="38" borderId="8" xfId="0" applyFont="1" applyFill="1" applyBorder="1" applyAlignment="1">
      <alignment vertical="center"/>
    </xf>
    <xf numFmtId="164" fontId="3" fillId="38" borderId="8" xfId="0" applyNumberFormat="1" applyFont="1" applyFill="1" applyBorder="1" applyAlignment="1">
      <alignment horizontal="center" vertical="center"/>
    </xf>
    <xf numFmtId="44" fontId="3" fillId="38" borderId="8" xfId="0" applyNumberFormat="1" applyFont="1" applyFill="1" applyBorder="1" applyAlignment="1">
      <alignment horizontal="right" vertical="center" wrapText="1"/>
    </xf>
    <xf numFmtId="44" fontId="3" fillId="38" borderId="19" xfId="0" applyNumberFormat="1" applyFont="1" applyFill="1" applyBorder="1" applyAlignment="1">
      <alignment horizontal="right" vertical="center" wrapText="1"/>
    </xf>
    <xf numFmtId="0" fontId="3" fillId="38" borderId="14" xfId="0" applyFont="1" applyFill="1" applyBorder="1" applyAlignment="1">
      <alignment horizontal="center" vertical="center" wrapText="1"/>
    </xf>
    <xf numFmtId="44" fontId="3" fillId="38" borderId="19" xfId="0" applyNumberFormat="1" applyFont="1" applyFill="1" applyBorder="1" applyAlignment="1">
      <alignment horizontal="left" vertical="center" wrapText="1"/>
    </xf>
    <xf numFmtId="44" fontId="3" fillId="38" borderId="14" xfId="1" applyFont="1" applyFill="1" applyBorder="1" applyAlignment="1">
      <alignment horizontal="left" vertical="center" wrapText="1"/>
    </xf>
    <xf numFmtId="0" fontId="3" fillId="38" borderId="8" xfId="0" applyFont="1" applyFill="1" applyBorder="1" applyAlignment="1">
      <alignment vertical="center" wrapText="1"/>
    </xf>
    <xf numFmtId="164" fontId="3" fillId="38" borderId="8" xfId="0" applyNumberFormat="1" applyFont="1" applyFill="1" applyBorder="1" applyAlignment="1">
      <alignment horizontal="center" vertical="center" wrapText="1"/>
    </xf>
    <xf numFmtId="0" fontId="3" fillId="38" borderId="19" xfId="0" applyFont="1" applyFill="1" applyBorder="1" applyAlignment="1">
      <alignment horizontal="right" vertical="center" wrapText="1"/>
    </xf>
    <xf numFmtId="164" fontId="3" fillId="41" borderId="8" xfId="0" applyNumberFormat="1" applyFont="1" applyFill="1" applyBorder="1" applyAlignment="1">
      <alignment horizontal="center" vertical="center" wrapText="1"/>
    </xf>
    <xf numFmtId="0" fontId="3" fillId="38" borderId="12" xfId="0" applyFont="1" applyFill="1" applyBorder="1" applyAlignment="1">
      <alignment horizontal="center" vertical="center" wrapText="1"/>
    </xf>
    <xf numFmtId="0" fontId="3" fillId="39" borderId="8" xfId="0" applyFont="1" applyFill="1" applyBorder="1" applyAlignment="1">
      <alignment horizontal="center" vertical="center" wrapText="1"/>
    </xf>
    <xf numFmtId="0" fontId="3" fillId="37" borderId="8" xfId="0" applyFont="1" applyFill="1" applyBorder="1" applyAlignment="1">
      <alignment vertical="center"/>
    </xf>
    <xf numFmtId="44" fontId="3" fillId="38" borderId="15" xfId="1" applyFont="1" applyFill="1" applyBorder="1" applyAlignment="1">
      <alignment horizontal="right" vertical="center" wrapText="1"/>
    </xf>
    <xf numFmtId="0" fontId="3" fillId="37" borderId="8" xfId="0" applyFont="1" applyFill="1" applyBorder="1" applyAlignment="1">
      <alignment horizontal="left" vertical="center"/>
    </xf>
    <xf numFmtId="0" fontId="3" fillId="37" borderId="19" xfId="0" applyFont="1" applyFill="1" applyBorder="1" applyAlignment="1">
      <alignment horizontal="left" vertical="center" wrapText="1"/>
    </xf>
    <xf numFmtId="44" fontId="3" fillId="38" borderId="18" xfId="1" applyFont="1" applyFill="1" applyBorder="1" applyAlignment="1">
      <alignment horizontal="right" vertical="center" wrapText="1"/>
    </xf>
    <xf numFmtId="44" fontId="3" fillId="38" borderId="20" xfId="1" applyFont="1" applyFill="1" applyBorder="1" applyAlignment="1">
      <alignment horizontal="right" vertical="center" wrapText="1"/>
    </xf>
    <xf numFmtId="44" fontId="3" fillId="38" borderId="20" xfId="1" applyFont="1" applyFill="1" applyBorder="1" applyAlignment="1">
      <alignment horizontal="left" vertical="center" wrapText="1"/>
    </xf>
    <xf numFmtId="44" fontId="3" fillId="38" borderId="22" xfId="1" applyFont="1" applyFill="1" applyBorder="1" applyAlignment="1">
      <alignment horizontal="right" vertical="center" wrapText="1"/>
    </xf>
    <xf numFmtId="44" fontId="3" fillId="38" borderId="36" xfId="1" applyFont="1" applyFill="1" applyBorder="1" applyAlignment="1">
      <alignment horizontal="left" vertical="center" wrapText="1"/>
    </xf>
    <xf numFmtId="44" fontId="3" fillId="38" borderId="21" xfId="1" applyFont="1" applyFill="1" applyBorder="1" applyAlignment="1">
      <alignment horizontal="left" vertical="center" wrapText="1"/>
    </xf>
    <xf numFmtId="44" fontId="3" fillId="38" borderId="15" xfId="1" applyFont="1" applyFill="1" applyBorder="1" applyAlignment="1">
      <alignment horizontal="left" vertical="center" wrapText="1"/>
    </xf>
    <xf numFmtId="164" fontId="3" fillId="44" borderId="8" xfId="0" applyNumberFormat="1" applyFont="1" applyFill="1" applyBorder="1" applyAlignment="1">
      <alignment horizontal="center" vertical="center" wrapText="1"/>
    </xf>
    <xf numFmtId="44" fontId="3" fillId="38" borderId="21" xfId="1" applyFont="1" applyFill="1" applyBorder="1" applyAlignment="1">
      <alignment horizontal="right" vertical="center" wrapText="1"/>
    </xf>
    <xf numFmtId="44" fontId="3" fillId="38" borderId="18" xfId="1" applyFont="1" applyFill="1" applyBorder="1" applyAlignment="1">
      <alignment horizontal="left" vertical="center" wrapText="1"/>
    </xf>
    <xf numFmtId="0" fontId="3" fillId="40" borderId="8" xfId="0" applyFont="1" applyFill="1" applyBorder="1" applyAlignment="1">
      <alignment horizontal="left" vertical="center" wrapText="1"/>
    </xf>
    <xf numFmtId="44" fontId="3" fillId="38" borderId="36" xfId="1" applyFont="1" applyFill="1" applyBorder="1" applyAlignment="1">
      <alignment horizontal="right" vertical="center" wrapText="1"/>
    </xf>
    <xf numFmtId="18" fontId="3" fillId="37" borderId="8" xfId="0" applyNumberFormat="1" applyFont="1" applyFill="1" applyBorder="1" applyAlignment="1">
      <alignment horizontal="center" vertical="center" wrapText="1"/>
    </xf>
    <xf numFmtId="16" fontId="3" fillId="37" borderId="8" xfId="0" applyNumberFormat="1" applyFont="1" applyFill="1" applyBorder="1" applyAlignment="1">
      <alignment horizontal="center" vertical="center" wrapText="1"/>
    </xf>
    <xf numFmtId="44" fontId="3" fillId="38" borderId="35" xfId="1" applyFont="1" applyFill="1" applyBorder="1" applyAlignment="1">
      <alignment horizontal="right" vertical="center" wrapText="1"/>
    </xf>
    <xf numFmtId="0" fontId="3" fillId="37" borderId="12" xfId="0" applyFont="1" applyFill="1" applyBorder="1" applyAlignment="1">
      <alignment horizontal="center" vertical="center" wrapText="1"/>
    </xf>
    <xf numFmtId="0" fontId="3" fillId="37" borderId="34" xfId="0" applyFont="1" applyFill="1" applyBorder="1" applyAlignment="1">
      <alignment horizontal="center" vertical="center" wrapText="1"/>
    </xf>
    <xf numFmtId="0" fontId="3" fillId="38" borderId="10" xfId="0" applyFont="1" applyFill="1" applyBorder="1" applyAlignment="1">
      <alignment horizontal="left" vertical="center" wrapText="1"/>
    </xf>
    <xf numFmtId="0" fontId="4" fillId="11" borderId="2" xfId="0" applyFont="1" applyFill="1" applyBorder="1" applyAlignment="1">
      <alignment horizontal="center" vertical="center" wrapText="1"/>
    </xf>
    <xf numFmtId="0" fontId="4" fillId="11" borderId="28" xfId="0" applyFont="1" applyFill="1" applyBorder="1" applyAlignment="1">
      <alignment horizontal="center" vertical="center" wrapText="1"/>
    </xf>
    <xf numFmtId="0" fontId="4" fillId="11" borderId="26" xfId="0" applyFont="1" applyFill="1" applyBorder="1" applyAlignment="1">
      <alignment horizontal="center" vertical="center" wrapText="1"/>
    </xf>
    <xf numFmtId="44" fontId="4" fillId="11" borderId="26" xfId="1" applyFont="1" applyFill="1" applyBorder="1" applyAlignment="1">
      <alignment horizontal="center" vertical="center" wrapText="1"/>
    </xf>
    <xf numFmtId="44" fontId="4" fillId="11" borderId="16" xfId="1" applyFont="1" applyFill="1" applyBorder="1" applyAlignment="1">
      <alignment horizontal="center" vertical="center" wrapText="1"/>
    </xf>
    <xf numFmtId="44" fontId="4" fillId="11" borderId="18" xfId="1" applyFont="1" applyFill="1" applyBorder="1" applyAlignment="1">
      <alignment horizontal="center" vertical="center" wrapText="1"/>
    </xf>
    <xf numFmtId="0" fontId="4" fillId="0" borderId="0" xfId="0" applyFont="1" applyAlignment="1">
      <alignment horizontal="center" vertical="center" wrapText="1"/>
    </xf>
    <xf numFmtId="0" fontId="3" fillId="29" borderId="0" xfId="0" applyFont="1" applyFill="1" applyAlignment="1">
      <alignment vertical="center" wrapText="1"/>
    </xf>
    <xf numFmtId="0" fontId="3" fillId="0" borderId="16" xfId="0" applyFont="1" applyBorder="1" applyAlignment="1">
      <alignment horizontal="center" vertical="center" wrapText="1"/>
    </xf>
    <xf numFmtId="44" fontId="3" fillId="38" borderId="30" xfId="1" applyFont="1" applyFill="1" applyBorder="1" applyAlignment="1">
      <alignment horizontal="left" vertical="center" wrapText="1"/>
    </xf>
    <xf numFmtId="44" fontId="7" fillId="39" borderId="37" xfId="0" applyNumberFormat="1" applyFont="1" applyFill="1" applyBorder="1" applyAlignment="1">
      <alignment horizontal="right" vertical="center" wrapText="1"/>
    </xf>
    <xf numFmtId="44" fontId="3" fillId="38" borderId="8" xfId="1" applyFont="1" applyFill="1" applyBorder="1" applyAlignment="1">
      <alignment horizontal="left" vertical="center" wrapText="1"/>
    </xf>
    <xf numFmtId="0" fontId="3" fillId="38" borderId="22" xfId="0" applyFont="1" applyFill="1" applyBorder="1" applyAlignment="1">
      <alignment horizontal="left" vertical="center" wrapText="1"/>
    </xf>
    <xf numFmtId="0" fontId="4" fillId="11" borderId="3" xfId="0" applyFont="1" applyFill="1" applyBorder="1" applyAlignment="1">
      <alignment horizontal="center" vertical="center" wrapText="1"/>
    </xf>
    <xf numFmtId="44" fontId="3" fillId="38" borderId="60" xfId="1" applyFont="1" applyFill="1" applyBorder="1" applyAlignment="1">
      <alignment horizontal="right" vertical="center" wrapText="1"/>
    </xf>
    <xf numFmtId="44" fontId="4" fillId="11" borderId="15" xfId="1" applyFont="1" applyFill="1" applyBorder="1" applyAlignment="1">
      <alignment horizontal="center" vertical="center" wrapText="1"/>
    </xf>
    <xf numFmtId="0" fontId="3" fillId="38" borderId="19" xfId="0" applyFont="1" applyFill="1" applyBorder="1" applyAlignment="1">
      <alignment horizontal="center" vertical="center" wrapText="1"/>
    </xf>
    <xf numFmtId="0" fontId="3" fillId="38" borderId="8" xfId="0" applyFont="1" applyFill="1" applyBorder="1" applyAlignment="1">
      <alignment horizontal="left" vertical="center"/>
    </xf>
    <xf numFmtId="0" fontId="7" fillId="37" borderId="12" xfId="0" applyFont="1" applyFill="1" applyBorder="1" applyAlignment="1">
      <alignment horizontal="center" vertical="center" wrapText="1"/>
    </xf>
    <xf numFmtId="0" fontId="3" fillId="37" borderId="56" xfId="0" applyFont="1" applyFill="1" applyBorder="1" applyAlignment="1">
      <alignment horizontal="center" vertical="center" wrapText="1"/>
    </xf>
    <xf numFmtId="0" fontId="3" fillId="38" borderId="12" xfId="0" applyFont="1" applyFill="1" applyBorder="1" applyAlignment="1">
      <alignment horizontal="center" vertical="center"/>
    </xf>
    <xf numFmtId="0" fontId="3" fillId="37" borderId="57" xfId="0" applyFont="1" applyFill="1" applyBorder="1" applyAlignment="1">
      <alignment horizontal="center" vertical="center" wrapText="1"/>
    </xf>
    <xf numFmtId="0" fontId="3" fillId="42" borderId="10" xfId="0" applyFont="1" applyFill="1" applyBorder="1" applyAlignment="1">
      <alignment horizontal="right" vertical="center" wrapText="1"/>
    </xf>
    <xf numFmtId="0" fontId="3" fillId="11" borderId="53" xfId="0" applyFont="1" applyFill="1" applyBorder="1" applyAlignment="1">
      <alignment horizontal="right" vertical="center" wrapText="1"/>
    </xf>
    <xf numFmtId="0" fontId="3" fillId="38" borderId="52" xfId="0" applyFont="1" applyFill="1" applyBorder="1" applyAlignment="1">
      <alignment horizontal="center" vertical="center" wrapText="1"/>
    </xf>
    <xf numFmtId="44" fontId="3" fillId="38" borderId="23" xfId="1" applyFont="1" applyFill="1" applyBorder="1" applyAlignment="1">
      <alignment horizontal="right" vertical="center" wrapText="1"/>
    </xf>
    <xf numFmtId="0" fontId="3" fillId="38" borderId="8" xfId="0" applyFont="1" applyFill="1" applyBorder="1" applyAlignment="1">
      <alignment horizontal="right" vertical="center" wrapText="1"/>
    </xf>
    <xf numFmtId="44" fontId="3" fillId="38" borderId="0" xfId="1" applyFont="1" applyFill="1" applyBorder="1" applyAlignment="1">
      <alignment horizontal="right" vertical="center" wrapText="1"/>
    </xf>
    <xf numFmtId="44" fontId="3" fillId="38" borderId="37" xfId="1" applyFont="1" applyFill="1" applyBorder="1" applyAlignment="1">
      <alignment horizontal="right" vertical="center" wrapText="1"/>
    </xf>
    <xf numFmtId="44" fontId="3" fillId="39" borderId="12" xfId="0" applyNumberFormat="1" applyFont="1" applyFill="1" applyBorder="1" applyAlignment="1">
      <alignment horizontal="right" vertical="center" wrapText="1"/>
    </xf>
    <xf numFmtId="44" fontId="3" fillId="39" borderId="8" xfId="0" applyNumberFormat="1" applyFont="1" applyFill="1" applyBorder="1" applyAlignment="1">
      <alignment horizontal="right" vertical="center" wrapText="1"/>
    </xf>
    <xf numFmtId="44" fontId="3" fillId="39" borderId="19" xfId="0" applyNumberFormat="1" applyFont="1" applyFill="1" applyBorder="1" applyAlignment="1">
      <alignment horizontal="right" vertical="center" wrapText="1"/>
    </xf>
    <xf numFmtId="44" fontId="3" fillId="38" borderId="54" xfId="1" applyFont="1" applyFill="1" applyBorder="1" applyAlignment="1">
      <alignment horizontal="right" vertical="center" wrapText="1"/>
    </xf>
    <xf numFmtId="44" fontId="3" fillId="38" borderId="11" xfId="1" applyFont="1" applyFill="1" applyBorder="1" applyAlignment="1">
      <alignment horizontal="right" vertical="center" wrapText="1"/>
    </xf>
    <xf numFmtId="44" fontId="3" fillId="38" borderId="54" xfId="1" applyFont="1" applyFill="1" applyBorder="1" applyAlignment="1">
      <alignment horizontal="left" vertical="center" wrapText="1"/>
    </xf>
    <xf numFmtId="0" fontId="3" fillId="38" borderId="19" xfId="0" applyFont="1" applyFill="1" applyBorder="1" applyAlignment="1">
      <alignment horizontal="left" vertical="center" wrapText="1"/>
    </xf>
    <xf numFmtId="44" fontId="3" fillId="38" borderId="10" xfId="1" applyFont="1" applyFill="1" applyBorder="1" applyAlignment="1">
      <alignment horizontal="left" vertical="center" wrapText="1"/>
    </xf>
    <xf numFmtId="44" fontId="3" fillId="38" borderId="35" xfId="1" applyFont="1" applyFill="1" applyBorder="1" applyAlignment="1">
      <alignment horizontal="left" vertical="center" wrapText="1"/>
    </xf>
    <xf numFmtId="0" fontId="3" fillId="11" borderId="10" xfId="0" applyFont="1" applyFill="1" applyBorder="1" applyAlignment="1">
      <alignment horizontal="left" vertical="center" wrapText="1"/>
    </xf>
    <xf numFmtId="0" fontId="3" fillId="0" borderId="15" xfId="0" applyFont="1" applyBorder="1" applyAlignment="1">
      <alignment vertical="center" wrapText="1"/>
    </xf>
    <xf numFmtId="0" fontId="3" fillId="37" borderId="24" xfId="0" applyFont="1" applyFill="1" applyBorder="1" applyAlignment="1">
      <alignment vertical="center" wrapText="1"/>
    </xf>
    <xf numFmtId="0" fontId="3" fillId="40" borderId="24" xfId="0" applyFont="1" applyFill="1" applyBorder="1" applyAlignment="1">
      <alignment vertical="center" wrapText="1"/>
    </xf>
    <xf numFmtId="44" fontId="7" fillId="39" borderId="8" xfId="0" applyNumberFormat="1" applyFont="1" applyFill="1" applyBorder="1" applyAlignment="1">
      <alignment horizontal="right" vertical="center" wrapText="1"/>
    </xf>
    <xf numFmtId="44" fontId="3" fillId="38" borderId="9" xfId="1" applyFont="1" applyFill="1" applyBorder="1" applyAlignment="1">
      <alignment horizontal="right" vertical="center" wrapText="1"/>
    </xf>
    <xf numFmtId="44" fontId="7" fillId="39" borderId="12" xfId="0" applyNumberFormat="1" applyFont="1" applyFill="1" applyBorder="1" applyAlignment="1">
      <alignment horizontal="right" vertical="center" wrapText="1"/>
    </xf>
    <xf numFmtId="0" fontId="3" fillId="37" borderId="14" xfId="0" applyFont="1" applyFill="1" applyBorder="1" applyAlignment="1">
      <alignment horizontal="center" vertical="center" wrapText="1"/>
    </xf>
    <xf numFmtId="0" fontId="3" fillId="38" borderId="22" xfId="0" applyFont="1" applyFill="1" applyBorder="1" applyAlignment="1">
      <alignment horizontal="right" vertical="center" wrapText="1"/>
    </xf>
    <xf numFmtId="0" fontId="3" fillId="11" borderId="51" xfId="0" applyFont="1" applyFill="1" applyBorder="1" applyAlignment="1">
      <alignment horizontal="right" vertical="center" wrapText="1"/>
    </xf>
    <xf numFmtId="44" fontId="3" fillId="38" borderId="61" xfId="1" applyFont="1" applyFill="1" applyBorder="1" applyAlignment="1">
      <alignment horizontal="right" vertical="center" wrapText="1"/>
    </xf>
    <xf numFmtId="0" fontId="3" fillId="37" borderId="32" xfId="0" applyFont="1" applyFill="1" applyBorder="1" applyAlignment="1">
      <alignment vertical="center" wrapText="1"/>
    </xf>
    <xf numFmtId="0" fontId="3" fillId="38" borderId="24" xfId="0" applyFont="1" applyFill="1" applyBorder="1" applyAlignment="1">
      <alignment vertical="center" wrapText="1"/>
    </xf>
    <xf numFmtId="164" fontId="3" fillId="37" borderId="32" xfId="0" applyNumberFormat="1" applyFont="1" applyFill="1" applyBorder="1" applyAlignment="1">
      <alignment horizontal="center" vertical="center" wrapText="1"/>
    </xf>
    <xf numFmtId="0" fontId="3" fillId="38" borderId="32" xfId="0" applyFont="1" applyFill="1" applyBorder="1" applyAlignment="1">
      <alignment horizontal="center" vertical="center" wrapText="1"/>
    </xf>
    <xf numFmtId="44" fontId="3" fillId="38" borderId="32" xfId="1" applyFont="1" applyFill="1" applyBorder="1" applyAlignment="1">
      <alignment horizontal="right" vertical="center" wrapText="1"/>
    </xf>
    <xf numFmtId="44" fontId="3" fillId="38" borderId="15" xfId="0" applyNumberFormat="1" applyFont="1" applyFill="1" applyBorder="1" applyAlignment="1">
      <alignment horizontal="right" vertical="center" wrapText="1"/>
    </xf>
    <xf numFmtId="0" fontId="3" fillId="38" borderId="0" xfId="0" applyFont="1" applyFill="1" applyAlignment="1">
      <alignment horizontal="left" vertical="center" wrapText="1"/>
    </xf>
    <xf numFmtId="0" fontId="3" fillId="37" borderId="1" xfId="0" applyFont="1" applyFill="1" applyBorder="1" applyAlignment="1">
      <alignment horizontal="left" vertical="center"/>
    </xf>
    <xf numFmtId="0" fontId="3" fillId="37" borderId="23" xfId="0" applyFont="1" applyFill="1" applyBorder="1" applyAlignment="1">
      <alignment vertical="center" wrapText="1"/>
    </xf>
    <xf numFmtId="0" fontId="3" fillId="40" borderId="24" xfId="0" applyFont="1" applyFill="1" applyBorder="1" applyAlignment="1">
      <alignment vertical="center"/>
    </xf>
    <xf numFmtId="44" fontId="3" fillId="38" borderId="33" xfId="0" applyNumberFormat="1" applyFont="1" applyFill="1" applyBorder="1" applyAlignment="1">
      <alignment horizontal="right" vertical="center" wrapText="1"/>
    </xf>
    <xf numFmtId="0" fontId="3" fillId="38" borderId="21" xfId="0" applyFont="1" applyFill="1" applyBorder="1" applyAlignment="1">
      <alignment horizontal="left" vertical="center" wrapText="1"/>
    </xf>
    <xf numFmtId="0" fontId="3" fillId="37" borderId="20" xfId="0" applyFont="1" applyFill="1" applyBorder="1" applyAlignment="1">
      <alignment horizontal="left" vertical="center" wrapText="1"/>
    </xf>
    <xf numFmtId="0" fontId="3" fillId="38" borderId="11" xfId="0" applyFont="1" applyFill="1" applyBorder="1" applyAlignment="1">
      <alignment horizontal="left" vertical="center" wrapText="1"/>
    </xf>
    <xf numFmtId="0" fontId="3" fillId="45" borderId="29" xfId="0" applyFont="1" applyFill="1" applyBorder="1" applyAlignment="1">
      <alignment horizontal="center" vertical="center" wrapText="1"/>
    </xf>
    <xf numFmtId="0" fontId="3" fillId="46" borderId="8" xfId="0" applyFont="1" applyFill="1" applyBorder="1" applyAlignment="1">
      <alignment vertical="center" wrapText="1"/>
    </xf>
    <xf numFmtId="164" fontId="3" fillId="45" borderId="8" xfId="0" applyNumberFormat="1" applyFont="1" applyFill="1" applyBorder="1" applyAlignment="1">
      <alignment horizontal="center" vertical="center" wrapText="1"/>
    </xf>
    <xf numFmtId="0" fontId="3" fillId="45" borderId="8" xfId="0" applyFont="1" applyFill="1" applyBorder="1" applyAlignment="1">
      <alignment horizontal="center" vertical="center" wrapText="1"/>
    </xf>
    <xf numFmtId="0" fontId="3" fillId="45" borderId="12" xfId="0" applyFont="1" applyFill="1" applyBorder="1" applyAlignment="1">
      <alignment horizontal="center" vertical="center" wrapText="1"/>
    </xf>
    <xf numFmtId="0" fontId="3" fillId="11" borderId="8" xfId="0" applyFont="1" applyFill="1" applyBorder="1" applyAlignment="1">
      <alignment horizontal="center" vertical="center" wrapText="1"/>
    </xf>
    <xf numFmtId="44" fontId="3" fillId="11" borderId="8" xfId="1" applyFont="1" applyFill="1" applyBorder="1" applyAlignment="1">
      <alignment horizontal="right" vertical="center" wrapText="1"/>
    </xf>
    <xf numFmtId="44" fontId="3" fillId="11" borderId="12" xfId="1" applyFont="1" applyFill="1" applyBorder="1" applyAlignment="1">
      <alignment horizontal="right" vertical="center" wrapText="1"/>
    </xf>
    <xf numFmtId="44" fontId="3" fillId="11" borderId="19" xfId="1" applyFont="1" applyFill="1" applyBorder="1" applyAlignment="1">
      <alignment horizontal="right" vertical="center" wrapText="1"/>
    </xf>
    <xf numFmtId="44" fontId="3" fillId="11" borderId="19" xfId="1" applyFont="1" applyFill="1" applyBorder="1" applyAlignment="1">
      <alignment horizontal="left" vertical="center" wrapText="1"/>
    </xf>
    <xf numFmtId="0" fontId="41" fillId="0" borderId="0" xfId="0" applyFont="1" applyAlignment="1">
      <alignment vertical="center"/>
    </xf>
    <xf numFmtId="0" fontId="41" fillId="0" borderId="0" xfId="0" applyFont="1" applyAlignment="1">
      <alignment vertical="center" wrapText="1"/>
    </xf>
    <xf numFmtId="0" fontId="41" fillId="0" borderId="12" xfId="0" applyFont="1" applyBorder="1" applyAlignment="1">
      <alignment horizontal="center" vertical="center" wrapText="1"/>
    </xf>
    <xf numFmtId="0" fontId="41" fillId="0" borderId="0" xfId="0" applyFont="1" applyAlignment="1">
      <alignment horizontal="center" vertical="center" wrapText="1"/>
    </xf>
    <xf numFmtId="0" fontId="41" fillId="0" borderId="1" xfId="0" applyFont="1" applyBorder="1" applyAlignment="1">
      <alignment horizontal="center" vertical="center" wrapText="1"/>
    </xf>
    <xf numFmtId="44" fontId="3" fillId="0" borderId="1" xfId="1" applyFont="1" applyFill="1" applyBorder="1" applyAlignment="1">
      <alignment horizontal="left" vertical="center" wrapText="1"/>
    </xf>
    <xf numFmtId="44" fontId="3" fillId="0" borderId="1" xfId="1" applyFont="1" applyFill="1" applyBorder="1" applyAlignment="1">
      <alignment horizontal="right" vertical="center" wrapText="1"/>
    </xf>
    <xf numFmtId="0" fontId="41" fillId="0" borderId="1" xfId="0" applyFont="1" applyBorder="1" applyAlignment="1">
      <alignment vertical="center" wrapText="1"/>
    </xf>
    <xf numFmtId="0" fontId="41" fillId="0" borderId="35" xfId="0" applyFont="1" applyBorder="1" applyAlignment="1">
      <alignment horizontal="center" vertical="center" wrapText="1"/>
    </xf>
    <xf numFmtId="44" fontId="41" fillId="24" borderId="1" xfId="1" applyFont="1" applyFill="1" applyBorder="1" applyAlignment="1">
      <alignment horizontal="right" vertical="center" wrapText="1"/>
    </xf>
    <xf numFmtId="44" fontId="41" fillId="0" borderId="1" xfId="1" applyFont="1" applyFill="1" applyBorder="1" applyAlignment="1">
      <alignment horizontal="right" vertical="center" wrapText="1"/>
    </xf>
    <xf numFmtId="0" fontId="3" fillId="0" borderId="7" xfId="0" applyFont="1" applyBorder="1" applyAlignment="1">
      <alignment vertical="center" wrapText="1"/>
    </xf>
    <xf numFmtId="0" fontId="3" fillId="38" borderId="59" xfId="0" applyFont="1" applyFill="1" applyBorder="1" applyAlignment="1">
      <alignment horizontal="center" vertical="center" wrapText="1"/>
    </xf>
    <xf numFmtId="0" fontId="3" fillId="37" borderId="8" xfId="0" applyFont="1" applyFill="1" applyBorder="1" applyAlignment="1">
      <alignment horizontal="left" vertical="center" wrapText="1"/>
    </xf>
    <xf numFmtId="0" fontId="7" fillId="39" borderId="23" xfId="0" applyFont="1" applyFill="1" applyBorder="1" applyAlignment="1">
      <alignment horizontal="center" vertical="center" wrapText="1"/>
    </xf>
    <xf numFmtId="0" fontId="7" fillId="39" borderId="24" xfId="0" applyFont="1" applyFill="1" applyBorder="1" applyAlignment="1">
      <alignment horizontal="center" vertical="center" wrapText="1"/>
    </xf>
    <xf numFmtId="0" fontId="7" fillId="39" borderId="55" xfId="0" applyFont="1" applyFill="1" applyBorder="1" applyAlignment="1">
      <alignment horizontal="center" vertical="center" wrapText="1"/>
    </xf>
    <xf numFmtId="0" fontId="3" fillId="40" borderId="14" xfId="0" applyFont="1" applyFill="1" applyBorder="1" applyAlignment="1">
      <alignment vertical="center" wrapText="1"/>
    </xf>
    <xf numFmtId="0" fontId="3" fillId="38" borderId="37" xfId="0" applyFont="1" applyFill="1" applyBorder="1" applyAlignment="1">
      <alignment horizontal="center" vertical="center"/>
    </xf>
    <xf numFmtId="0" fontId="7" fillId="37" borderId="55" xfId="0" applyFont="1" applyFill="1" applyBorder="1" applyAlignment="1">
      <alignment horizontal="center" vertical="center" wrapText="1"/>
    </xf>
    <xf numFmtId="0" fontId="7" fillId="37" borderId="37" xfId="0" applyFont="1" applyFill="1" applyBorder="1" applyAlignment="1">
      <alignment horizontal="center" vertical="center" wrapText="1"/>
    </xf>
    <xf numFmtId="164" fontId="3" fillId="47" borderId="14" xfId="0" applyNumberFormat="1" applyFont="1" applyFill="1" applyBorder="1" applyAlignment="1">
      <alignment horizontal="center" vertical="center" wrapText="1"/>
    </xf>
    <xf numFmtId="0" fontId="3" fillId="38" borderId="9" xfId="0" applyFont="1" applyFill="1" applyBorder="1" applyAlignment="1">
      <alignment horizontal="center" vertical="center" wrapText="1"/>
    </xf>
    <xf numFmtId="0" fontId="43" fillId="38" borderId="0" xfId="0" applyFont="1" applyFill="1" applyAlignment="1">
      <alignment horizontal="center" vertical="center"/>
    </xf>
    <xf numFmtId="0" fontId="3" fillId="38" borderId="35" xfId="0" applyFont="1" applyFill="1" applyBorder="1" applyAlignment="1">
      <alignment horizontal="center" vertical="center"/>
    </xf>
    <xf numFmtId="0" fontId="3" fillId="37" borderId="13" xfId="0" applyFont="1" applyFill="1" applyBorder="1" applyAlignment="1">
      <alignment horizontal="center" vertical="center" wrapText="1"/>
    </xf>
    <xf numFmtId="0" fontId="3" fillId="38" borderId="15" xfId="0" applyFont="1" applyFill="1" applyBorder="1" applyAlignment="1">
      <alignment horizontal="center" vertical="center" wrapText="1"/>
    </xf>
    <xf numFmtId="0" fontId="3" fillId="37" borderId="35" xfId="0" applyFont="1" applyFill="1" applyBorder="1" applyAlignment="1">
      <alignment horizontal="center" vertical="center" wrapText="1"/>
    </xf>
    <xf numFmtId="0" fontId="3" fillId="37" borderId="60" xfId="0" applyFont="1" applyFill="1" applyBorder="1" applyAlignment="1">
      <alignment horizontal="center" vertical="center" wrapText="1"/>
    </xf>
    <xf numFmtId="0" fontId="3" fillId="37" borderId="15" xfId="0" applyFont="1" applyFill="1" applyBorder="1" applyAlignment="1">
      <alignment horizontal="center" vertical="center" wrapText="1"/>
    </xf>
    <xf numFmtId="44" fontId="3" fillId="24" borderId="1" xfId="1" applyFont="1" applyFill="1" applyBorder="1" applyAlignment="1">
      <alignment horizontal="right" vertical="center" wrapText="1"/>
    </xf>
    <xf numFmtId="0" fontId="3" fillId="24" borderId="1" xfId="0" applyFont="1" applyFill="1" applyBorder="1" applyAlignment="1">
      <alignment horizontal="right" vertical="center" wrapText="1"/>
    </xf>
    <xf numFmtId="44" fontId="3" fillId="24" borderId="1" xfId="1" applyFont="1" applyFill="1" applyBorder="1" applyAlignment="1">
      <alignment horizontal="left" vertical="center" wrapText="1"/>
    </xf>
    <xf numFmtId="44" fontId="3" fillId="0" borderId="0" xfId="0" applyNumberFormat="1" applyFont="1" applyAlignment="1">
      <alignment vertical="center" wrapText="1"/>
    </xf>
    <xf numFmtId="0" fontId="3" fillId="39" borderId="19" xfId="0" applyFont="1" applyFill="1" applyBorder="1" applyAlignment="1">
      <alignment horizontal="center" vertical="center" wrapText="1"/>
    </xf>
    <xf numFmtId="44" fontId="12" fillId="38" borderId="19" xfId="2" applyNumberFormat="1" applyFill="1" applyBorder="1" applyAlignment="1">
      <alignment horizontal="right" vertical="center" wrapText="1"/>
    </xf>
    <xf numFmtId="0" fontId="12" fillId="38" borderId="19" xfId="2" applyFill="1" applyBorder="1" applyAlignment="1">
      <alignment horizontal="left" vertical="center" wrapText="1"/>
    </xf>
    <xf numFmtId="44" fontId="3" fillId="38" borderId="24" xfId="1" applyFont="1" applyFill="1" applyBorder="1" applyAlignment="1">
      <alignment horizontal="right" vertical="center" wrapText="1"/>
    </xf>
    <xf numFmtId="0" fontId="44" fillId="38" borderId="0" xfId="0" applyFont="1" applyFill="1" applyAlignment="1">
      <alignment horizontal="center" vertical="center" wrapText="1"/>
    </xf>
    <xf numFmtId="0" fontId="3" fillId="38" borderId="15" xfId="0" applyFont="1" applyFill="1" applyBorder="1" applyAlignment="1">
      <alignment horizontal="center" vertical="center"/>
    </xf>
    <xf numFmtId="0" fontId="45" fillId="24" borderId="1" xfId="0" applyFont="1" applyFill="1" applyBorder="1" applyAlignment="1">
      <alignment horizontal="center" vertical="center" wrapText="1"/>
    </xf>
    <xf numFmtId="0" fontId="35" fillId="0" borderId="17" xfId="0" applyFont="1" applyBorder="1" applyAlignment="1">
      <alignment vertical="center" wrapText="1"/>
    </xf>
    <xf numFmtId="0" fontId="45" fillId="0" borderId="0" xfId="0" applyFont="1" applyAlignment="1">
      <alignment vertical="center" wrapText="1"/>
    </xf>
    <xf numFmtId="0" fontId="34" fillId="22" borderId="25" xfId="0" applyFont="1" applyFill="1" applyBorder="1" applyAlignment="1">
      <alignment horizontal="center" vertical="center" wrapText="1"/>
    </xf>
    <xf numFmtId="0" fontId="34" fillId="0" borderId="0" xfId="0" applyFont="1" applyAlignment="1">
      <alignment horizontal="center" vertical="center" wrapText="1"/>
    </xf>
    <xf numFmtId="0" fontId="45" fillId="45" borderId="29" xfId="0" applyFont="1" applyFill="1" applyBorder="1" applyAlignment="1">
      <alignment horizontal="center" vertical="center" wrapText="1"/>
    </xf>
    <xf numFmtId="0" fontId="45" fillId="38" borderId="0" xfId="0" applyFont="1" applyFill="1" applyAlignment="1">
      <alignment vertical="center" wrapText="1"/>
    </xf>
    <xf numFmtId="0" fontId="45" fillId="0" borderId="0" xfId="0" applyFont="1" applyAlignment="1">
      <alignment vertical="center"/>
    </xf>
    <xf numFmtId="0" fontId="46" fillId="0" borderId="0" xfId="0" applyFont="1" applyAlignment="1">
      <alignment vertical="center"/>
    </xf>
    <xf numFmtId="0" fontId="46" fillId="0" borderId="0" xfId="0" applyFont="1" applyAlignment="1">
      <alignment vertical="center" wrapText="1"/>
    </xf>
    <xf numFmtId="0" fontId="46" fillId="0" borderId="12" xfId="0" applyFont="1" applyBorder="1" applyAlignment="1">
      <alignment horizontal="center" vertical="center" wrapText="1"/>
    </xf>
    <xf numFmtId="0" fontId="46" fillId="0" borderId="0" xfId="0" applyFont="1" applyAlignment="1">
      <alignment horizontal="center" vertical="center" wrapText="1"/>
    </xf>
    <xf numFmtId="0" fontId="46" fillId="0" borderId="1" xfId="0" applyFont="1" applyBorder="1" applyAlignment="1">
      <alignment horizontal="center" vertical="center" wrapText="1"/>
    </xf>
    <xf numFmtId="0" fontId="46" fillId="0" borderId="1" xfId="0" applyFont="1" applyBorder="1" applyAlignment="1">
      <alignment vertical="center" wrapText="1"/>
    </xf>
    <xf numFmtId="0" fontId="46" fillId="0" borderId="35" xfId="0" applyFont="1" applyBorder="1" applyAlignment="1">
      <alignment horizontal="center" vertical="center" wrapText="1"/>
    </xf>
    <xf numFmtId="0" fontId="45" fillId="0" borderId="1" xfId="0" applyFont="1" applyBorder="1" applyAlignment="1">
      <alignment vertical="center" wrapText="1"/>
    </xf>
    <xf numFmtId="0" fontId="45" fillId="0" borderId="0" xfId="0" applyFont="1" applyAlignment="1">
      <alignment horizontal="center" vertical="center" wrapText="1"/>
    </xf>
    <xf numFmtId="0" fontId="45" fillId="0" borderId="1" xfId="0" applyFont="1" applyBorder="1" applyAlignment="1">
      <alignment horizontal="center" vertical="center" wrapText="1"/>
    </xf>
    <xf numFmtId="0" fontId="45" fillId="29" borderId="0" xfId="0" applyFont="1" applyFill="1" applyAlignment="1">
      <alignment vertical="center" wrapText="1"/>
    </xf>
    <xf numFmtId="0" fontId="45" fillId="0" borderId="1" xfId="0" applyFont="1" applyBorder="1" applyAlignment="1">
      <alignment horizontal="right" vertical="center" wrapText="1"/>
    </xf>
    <xf numFmtId="0" fontId="3" fillId="45" borderId="35" xfId="0" applyFont="1" applyFill="1" applyBorder="1" applyAlignment="1">
      <alignment horizontal="center" vertical="center" wrapText="1"/>
    </xf>
    <xf numFmtId="0" fontId="3" fillId="11" borderId="14" xfId="0" applyFont="1" applyFill="1" applyBorder="1" applyAlignment="1">
      <alignment horizontal="center" vertical="center" wrapText="1"/>
    </xf>
    <xf numFmtId="0" fontId="3" fillId="11" borderId="66" xfId="0" applyFont="1" applyFill="1" applyBorder="1" applyAlignment="1">
      <alignment horizontal="right" vertical="center" wrapText="1"/>
    </xf>
    <xf numFmtId="0" fontId="3" fillId="37" borderId="14" xfId="0" applyFont="1" applyFill="1" applyBorder="1" applyAlignment="1">
      <alignment horizontal="left" vertical="center"/>
    </xf>
    <xf numFmtId="0" fontId="7" fillId="37" borderId="67" xfId="0" applyFont="1" applyFill="1" applyBorder="1" applyAlignment="1">
      <alignment horizontal="center" vertical="center" wrapText="1"/>
    </xf>
    <xf numFmtId="0" fontId="3" fillId="40" borderId="36" xfId="0" applyFont="1" applyFill="1" applyBorder="1" applyAlignment="1">
      <alignment vertical="center" wrapText="1"/>
    </xf>
    <xf numFmtId="18" fontId="3" fillId="38" borderId="36" xfId="0" applyNumberFormat="1" applyFont="1" applyFill="1" applyBorder="1" applyAlignment="1">
      <alignment horizontal="center" vertical="center" wrapText="1"/>
    </xf>
    <xf numFmtId="0" fontId="3" fillId="37" borderId="36" xfId="0" applyFont="1" applyFill="1" applyBorder="1" applyAlignment="1">
      <alignment horizontal="center" vertical="center" wrapText="1"/>
    </xf>
    <xf numFmtId="0" fontId="3" fillId="37" borderId="68" xfId="0" applyFont="1" applyFill="1" applyBorder="1" applyAlignment="1">
      <alignment horizontal="center" vertical="center" wrapText="1"/>
    </xf>
    <xf numFmtId="0" fontId="3" fillId="37" borderId="69" xfId="0" applyFont="1" applyFill="1" applyBorder="1" applyAlignment="1">
      <alignment horizontal="center" vertical="center" wrapText="1"/>
    </xf>
    <xf numFmtId="0" fontId="45" fillId="45" borderId="43" xfId="0" applyFont="1" applyFill="1" applyBorder="1" applyAlignment="1">
      <alignment horizontal="center" vertical="center" wrapText="1"/>
    </xf>
    <xf numFmtId="0" fontId="45" fillId="46" borderId="36" xfId="0" applyFont="1" applyFill="1" applyBorder="1" applyAlignment="1">
      <alignment vertical="center" wrapText="1"/>
    </xf>
    <xf numFmtId="164" fontId="45" fillId="45" borderId="36" xfId="0" applyNumberFormat="1" applyFont="1" applyFill="1" applyBorder="1" applyAlignment="1">
      <alignment horizontal="center" vertical="center" wrapText="1"/>
    </xf>
    <xf numFmtId="0" fontId="45" fillId="45" borderId="60" xfId="0" applyFont="1" applyFill="1" applyBorder="1" applyAlignment="1">
      <alignment horizontal="center" vertical="center" wrapText="1"/>
    </xf>
    <xf numFmtId="0" fontId="45" fillId="45" borderId="45" xfId="0" applyFont="1" applyFill="1" applyBorder="1" applyAlignment="1">
      <alignment horizontal="center" vertical="center" wrapText="1"/>
    </xf>
    <xf numFmtId="0" fontId="7" fillId="48" borderId="23" xfId="0" applyFont="1" applyFill="1" applyBorder="1" applyAlignment="1">
      <alignment horizontal="left" vertical="center" wrapText="1"/>
    </xf>
    <xf numFmtId="44" fontId="3" fillId="38" borderId="14" xfId="1" applyFont="1" applyFill="1" applyBorder="1" applyAlignment="1">
      <alignment horizontal="right" vertical="center" wrapText="1"/>
    </xf>
    <xf numFmtId="44" fontId="3" fillId="38" borderId="12" xfId="0" applyNumberFormat="1" applyFont="1" applyFill="1" applyBorder="1" applyAlignment="1">
      <alignment horizontal="right" vertical="center" wrapText="1"/>
    </xf>
    <xf numFmtId="0" fontId="46" fillId="0" borderId="60" xfId="0" applyFont="1" applyBorder="1" applyAlignment="1">
      <alignment horizontal="center" vertical="center" wrapText="1"/>
    </xf>
    <xf numFmtId="0" fontId="45" fillId="46" borderId="40" xfId="0" applyFont="1" applyFill="1" applyBorder="1" applyAlignment="1">
      <alignment vertical="center" wrapText="1"/>
    </xf>
    <xf numFmtId="164" fontId="45" fillId="45" borderId="40" xfId="0" applyNumberFormat="1" applyFont="1" applyFill="1" applyBorder="1" applyAlignment="1">
      <alignment horizontal="center" vertical="center" wrapText="1"/>
    </xf>
    <xf numFmtId="0" fontId="34" fillId="22" borderId="58" xfId="0" applyFont="1" applyFill="1" applyBorder="1" applyAlignment="1">
      <alignment horizontal="center" vertical="center" wrapText="1"/>
    </xf>
    <xf numFmtId="0" fontId="46" fillId="0" borderId="1" xfId="0" applyFont="1" applyBorder="1" applyAlignment="1">
      <alignment horizontal="center" vertical="center"/>
    </xf>
    <xf numFmtId="0" fontId="47" fillId="37" borderId="74" xfId="0" applyFont="1" applyFill="1" applyBorder="1" applyAlignment="1">
      <alignment horizontal="center" vertical="center" wrapText="1"/>
    </xf>
    <xf numFmtId="0" fontId="45" fillId="45" borderId="75" xfId="0" applyFont="1" applyFill="1" applyBorder="1" applyAlignment="1">
      <alignment horizontal="center" vertical="center" wrapText="1"/>
    </xf>
    <xf numFmtId="0" fontId="47" fillId="37" borderId="41" xfId="0" applyFont="1" applyFill="1" applyBorder="1" applyAlignment="1">
      <alignment horizontal="center" vertical="center" wrapText="1"/>
    </xf>
    <xf numFmtId="0" fontId="47" fillId="37" borderId="77" xfId="0" applyFont="1" applyFill="1" applyBorder="1" applyAlignment="1">
      <alignment horizontal="center" vertical="center" wrapText="1"/>
    </xf>
    <xf numFmtId="0" fontId="47" fillId="37" borderId="78" xfId="0" applyFont="1" applyFill="1" applyBorder="1" applyAlignment="1">
      <alignment horizontal="center" vertical="center" wrapText="1"/>
    </xf>
    <xf numFmtId="0" fontId="47" fillId="37" borderId="79" xfId="0" applyFont="1" applyFill="1" applyBorder="1" applyAlignment="1">
      <alignment horizontal="center" vertical="center" wrapText="1"/>
    </xf>
    <xf numFmtId="0" fontId="47" fillId="38" borderId="74" xfId="0" applyFont="1" applyFill="1" applyBorder="1" applyAlignment="1">
      <alignment horizontal="center" vertical="center" wrapText="1"/>
    </xf>
    <xf numFmtId="0" fontId="47" fillId="38" borderId="78" xfId="0" applyFont="1" applyFill="1" applyBorder="1" applyAlignment="1">
      <alignment horizontal="center" vertical="center" wrapText="1"/>
    </xf>
    <xf numFmtId="0" fontId="34" fillId="22" borderId="80" xfId="0" applyFont="1" applyFill="1" applyBorder="1" applyAlignment="1">
      <alignment horizontal="center" vertical="center" wrapText="1"/>
    </xf>
    <xf numFmtId="0" fontId="3" fillId="37" borderId="74" xfId="0" applyFont="1" applyFill="1" applyBorder="1" applyAlignment="1">
      <alignment horizontal="center" vertical="center" wrapText="1"/>
    </xf>
    <xf numFmtId="0" fontId="3" fillId="37" borderId="78" xfId="0" applyFont="1" applyFill="1" applyBorder="1" applyAlignment="1">
      <alignment horizontal="center" vertical="center" wrapText="1"/>
    </xf>
    <xf numFmtId="0" fontId="48" fillId="0" borderId="76" xfId="0" applyFont="1" applyBorder="1" applyAlignment="1">
      <alignment vertical="center" wrapText="1"/>
    </xf>
    <xf numFmtId="164" fontId="48" fillId="0" borderId="76" xfId="0" applyNumberFormat="1" applyFont="1" applyBorder="1" applyAlignment="1">
      <alignment horizontal="center" vertical="center" wrapText="1"/>
    </xf>
    <xf numFmtId="0" fontId="48" fillId="0" borderId="76" xfId="0" applyFont="1" applyBorder="1" applyAlignment="1">
      <alignment horizontal="center" vertical="center" wrapText="1"/>
    </xf>
    <xf numFmtId="0" fontId="48" fillId="0" borderId="76" xfId="0" applyFont="1" applyBorder="1" applyAlignment="1">
      <alignment horizontal="left" vertical="center"/>
    </xf>
    <xf numFmtId="0" fontId="48" fillId="0" borderId="76" xfId="0" applyFont="1" applyBorder="1" applyAlignment="1">
      <alignment vertical="center"/>
    </xf>
    <xf numFmtId="0" fontId="48" fillId="0" borderId="76" xfId="0" applyFont="1" applyBorder="1" applyAlignment="1">
      <alignment horizontal="left" vertical="center" wrapText="1"/>
    </xf>
    <xf numFmtId="0" fontId="48" fillId="46" borderId="40" xfId="0" applyFont="1" applyFill="1" applyBorder="1" applyAlignment="1">
      <alignment vertical="center" wrapText="1"/>
    </xf>
    <xf numFmtId="164" fontId="48" fillId="45" borderId="40" xfId="0" applyNumberFormat="1" applyFont="1" applyFill="1" applyBorder="1" applyAlignment="1">
      <alignment horizontal="center" vertical="center" wrapText="1"/>
    </xf>
    <xf numFmtId="0" fontId="48" fillId="45" borderId="75" xfId="0" applyFont="1" applyFill="1" applyBorder="1" applyAlignment="1">
      <alignment horizontal="center" vertical="center" wrapText="1"/>
    </xf>
    <xf numFmtId="18" fontId="48" fillId="0" borderId="76" xfId="0" applyNumberFormat="1" applyFont="1" applyBorder="1" applyAlignment="1">
      <alignment horizontal="center" vertical="center" wrapText="1"/>
    </xf>
    <xf numFmtId="16" fontId="48" fillId="0" borderId="76" xfId="0" applyNumberFormat="1" applyFont="1" applyBorder="1" applyAlignment="1">
      <alignment horizontal="center" vertical="center" wrapText="1"/>
    </xf>
    <xf numFmtId="164" fontId="48" fillId="0" borderId="76" xfId="0" applyNumberFormat="1" applyFont="1" applyBorder="1" applyAlignment="1">
      <alignment horizontal="center" vertical="center"/>
    </xf>
    <xf numFmtId="0" fontId="48" fillId="0" borderId="76" xfId="0" applyFont="1" applyBorder="1" applyAlignment="1">
      <alignment horizontal="center" vertical="center"/>
    </xf>
    <xf numFmtId="0" fontId="48" fillId="24" borderId="1" xfId="0" applyFont="1" applyFill="1" applyBorder="1" applyAlignment="1">
      <alignment horizontal="center" vertical="center" wrapText="1"/>
    </xf>
    <xf numFmtId="0" fontId="49" fillId="0" borderId="17" xfId="0" applyFont="1" applyBorder="1" applyAlignment="1">
      <alignment horizontal="center" vertical="center" wrapText="1"/>
    </xf>
    <xf numFmtId="0" fontId="49" fillId="0" borderId="17" xfId="0" applyFont="1" applyBorder="1" applyAlignment="1">
      <alignment vertical="center" wrapText="1"/>
    </xf>
    <xf numFmtId="0" fontId="50" fillId="22" borderId="72" xfId="0" applyFont="1" applyFill="1" applyBorder="1" applyAlignment="1">
      <alignment horizontal="center" vertical="center" wrapText="1"/>
    </xf>
    <xf numFmtId="0" fontId="50" fillId="22" borderId="58" xfId="0" applyFont="1" applyFill="1" applyBorder="1" applyAlignment="1">
      <alignment horizontal="center" vertical="center" wrapText="1"/>
    </xf>
    <xf numFmtId="0" fontId="50" fillId="22" borderId="73" xfId="0" applyFont="1" applyFill="1" applyBorder="1" applyAlignment="1">
      <alignment horizontal="center" vertical="center" wrapText="1"/>
    </xf>
    <xf numFmtId="0" fontId="48" fillId="0" borderId="70" xfId="0" applyFont="1" applyBorder="1" applyAlignment="1">
      <alignment horizontal="center" vertical="center" wrapText="1"/>
    </xf>
    <xf numFmtId="164" fontId="48" fillId="0" borderId="70" xfId="0" applyNumberFormat="1" applyFont="1" applyBorder="1" applyAlignment="1">
      <alignment horizontal="center" vertical="center"/>
    </xf>
    <xf numFmtId="0" fontId="48" fillId="45" borderId="62" xfId="0" applyFont="1" applyFill="1" applyBorder="1" applyAlignment="1">
      <alignment horizontal="center" vertical="center" wrapText="1"/>
    </xf>
    <xf numFmtId="0" fontId="48" fillId="46" borderId="40" xfId="0" applyFont="1" applyFill="1" applyBorder="1" applyAlignment="1">
      <alignment horizontal="center" vertical="center" wrapText="1"/>
    </xf>
    <xf numFmtId="0" fontId="48" fillId="45" borderId="71" xfId="0" applyFont="1" applyFill="1" applyBorder="1" applyAlignment="1">
      <alignment horizontal="center" vertical="center" wrapText="1"/>
    </xf>
    <xf numFmtId="164" fontId="48" fillId="0" borderId="70" xfId="0" applyNumberFormat="1" applyFont="1" applyBorder="1" applyAlignment="1">
      <alignment horizontal="center" vertical="center" wrapText="1"/>
    </xf>
    <xf numFmtId="0" fontId="48" fillId="0" borderId="70" xfId="0" applyFont="1" applyBorder="1" applyAlignment="1">
      <alignment horizontal="center" vertical="center"/>
    </xf>
    <xf numFmtId="18" fontId="48" fillId="0" borderId="70" xfId="0" applyNumberFormat="1" applyFont="1" applyBorder="1" applyAlignment="1">
      <alignment horizontal="center" vertical="center" wrapText="1"/>
    </xf>
    <xf numFmtId="0" fontId="48" fillId="49" borderId="76" xfId="0" applyFont="1" applyFill="1" applyBorder="1" applyAlignment="1">
      <alignment horizontal="center" vertical="center" wrapText="1"/>
    </xf>
    <xf numFmtId="0" fontId="48" fillId="24" borderId="76" xfId="0" applyFont="1" applyFill="1" applyBorder="1" applyAlignment="1">
      <alignment horizontal="center" vertical="center"/>
    </xf>
    <xf numFmtId="0" fontId="48" fillId="24" borderId="76" xfId="0" applyFont="1" applyFill="1" applyBorder="1" applyAlignment="1">
      <alignment horizontal="center" vertical="center" wrapText="1"/>
    </xf>
    <xf numFmtId="0" fontId="51" fillId="49" borderId="76" xfId="0" applyFont="1" applyFill="1" applyBorder="1" applyAlignment="1">
      <alignment horizontal="center" vertical="center" wrapText="1"/>
    </xf>
    <xf numFmtId="44" fontId="3" fillId="38" borderId="55" xfId="1" applyFont="1" applyFill="1" applyBorder="1" applyAlignment="1">
      <alignment horizontal="right" vertical="center" wrapText="1"/>
    </xf>
    <xf numFmtId="0" fontId="3" fillId="11" borderId="9" xfId="0" applyFont="1" applyFill="1" applyBorder="1" applyAlignment="1">
      <alignment horizontal="center" vertical="center" wrapText="1"/>
    </xf>
    <xf numFmtId="0" fontId="3" fillId="38" borderId="0" xfId="0" applyFont="1" applyFill="1" applyAlignment="1">
      <alignment horizontal="center" vertical="center" wrapText="1"/>
    </xf>
    <xf numFmtId="44" fontId="52" fillId="24" borderId="1" xfId="1" applyFont="1" applyFill="1" applyBorder="1" applyAlignment="1">
      <alignment horizontal="right" vertical="center" wrapText="1"/>
    </xf>
    <xf numFmtId="44" fontId="3" fillId="43" borderId="1" xfId="1" applyFont="1" applyFill="1" applyBorder="1" applyAlignment="1">
      <alignment horizontal="right" vertical="center" wrapText="1"/>
    </xf>
    <xf numFmtId="44" fontId="3" fillId="50" borderId="1" xfId="1" applyFont="1" applyFill="1" applyBorder="1" applyAlignment="1">
      <alignment horizontal="right" vertical="center" wrapText="1"/>
    </xf>
    <xf numFmtId="44" fontId="5" fillId="13" borderId="1" xfId="1" applyFont="1" applyFill="1" applyBorder="1" applyAlignment="1">
      <alignment horizontal="right" vertical="center" wrapText="1"/>
    </xf>
    <xf numFmtId="44" fontId="3" fillId="29" borderId="1" xfId="1" applyFont="1" applyFill="1" applyBorder="1" applyAlignment="1">
      <alignment horizontal="left" vertical="center" wrapText="1"/>
    </xf>
    <xf numFmtId="44" fontId="0" fillId="0" borderId="0" xfId="1" applyFont="1"/>
    <xf numFmtId="44" fontId="3" fillId="38" borderId="1" xfId="1" applyFont="1" applyFill="1" applyBorder="1" applyAlignment="1">
      <alignment horizontal="left" vertical="center" wrapText="1"/>
    </xf>
    <xf numFmtId="44" fontId="7" fillId="39" borderId="23" xfId="0" applyNumberFormat="1" applyFont="1" applyFill="1" applyBorder="1" applyAlignment="1">
      <alignment horizontal="left" vertical="center" wrapText="1"/>
    </xf>
    <xf numFmtId="44" fontId="4" fillId="11" borderId="73" xfId="1" applyFont="1" applyFill="1" applyBorder="1" applyAlignment="1">
      <alignment horizontal="center" vertical="center" wrapText="1"/>
    </xf>
    <xf numFmtId="44" fontId="3" fillId="38" borderId="12" xfId="1" applyFont="1" applyFill="1" applyBorder="1" applyAlignment="1">
      <alignment horizontal="left" vertical="center" wrapText="1"/>
    </xf>
    <xf numFmtId="44" fontId="3" fillId="38" borderId="84" xfId="1" applyFont="1" applyFill="1" applyBorder="1" applyAlignment="1">
      <alignment horizontal="left" vertical="center" wrapText="1"/>
    </xf>
    <xf numFmtId="44" fontId="4" fillId="11" borderId="8" xfId="1" applyFont="1" applyFill="1" applyBorder="1" applyAlignment="1">
      <alignment horizontal="center" vertical="center" wrapText="1"/>
    </xf>
    <xf numFmtId="0" fontId="4" fillId="11" borderId="4" xfId="0" applyFont="1" applyFill="1" applyBorder="1" applyAlignment="1">
      <alignment horizontal="center" vertical="center" wrapText="1"/>
    </xf>
    <xf numFmtId="0" fontId="3" fillId="11" borderId="6" xfId="0" applyFont="1" applyFill="1" applyBorder="1" applyAlignment="1">
      <alignment horizontal="right" vertical="center" wrapText="1"/>
    </xf>
    <xf numFmtId="0" fontId="3" fillId="42" borderId="5" xfId="0" applyFont="1" applyFill="1" applyBorder="1" applyAlignment="1">
      <alignment horizontal="right" vertical="center" wrapText="1"/>
    </xf>
    <xf numFmtId="0" fontId="3" fillId="11" borderId="87" xfId="0" applyFont="1" applyFill="1" applyBorder="1" applyAlignment="1">
      <alignment horizontal="right" vertical="center" wrapText="1"/>
    </xf>
    <xf numFmtId="0" fontId="3" fillId="11" borderId="5" xfId="0" applyFont="1" applyFill="1" applyBorder="1" applyAlignment="1">
      <alignment vertical="center"/>
    </xf>
    <xf numFmtId="44" fontId="15" fillId="0" borderId="1" xfId="1" applyFont="1" applyBorder="1" applyAlignment="1">
      <alignment vertical="center" wrapText="1"/>
    </xf>
    <xf numFmtId="44" fontId="3" fillId="11" borderId="12" xfId="1" applyFont="1" applyFill="1" applyBorder="1" applyAlignment="1">
      <alignment horizontal="left" vertical="center" wrapText="1"/>
    </xf>
    <xf numFmtId="44" fontId="3" fillId="11" borderId="8" xfId="1" applyFont="1" applyFill="1" applyBorder="1" applyAlignment="1">
      <alignment horizontal="left" vertical="center" wrapText="1"/>
    </xf>
    <xf numFmtId="44" fontId="3" fillId="38" borderId="60" xfId="1" applyFont="1" applyFill="1" applyBorder="1" applyAlignment="1">
      <alignment horizontal="left" vertical="center" wrapText="1"/>
    </xf>
    <xf numFmtId="44" fontId="3" fillId="38" borderId="81" xfId="1" applyFont="1" applyFill="1" applyBorder="1" applyAlignment="1">
      <alignment horizontal="left" vertical="center" wrapText="1"/>
    </xf>
    <xf numFmtId="44" fontId="3" fillId="39" borderId="12" xfId="1" applyFont="1" applyFill="1" applyBorder="1" applyAlignment="1">
      <alignment horizontal="left" vertical="center" wrapText="1"/>
    </xf>
    <xf numFmtId="44" fontId="3" fillId="39" borderId="8" xfId="1" applyFont="1" applyFill="1" applyBorder="1" applyAlignment="1">
      <alignment horizontal="left" vertical="center" wrapText="1"/>
    </xf>
    <xf numFmtId="44" fontId="3" fillId="38" borderId="82" xfId="1" applyFont="1" applyFill="1" applyBorder="1" applyAlignment="1">
      <alignment horizontal="left" vertical="center" wrapText="1"/>
    </xf>
    <xf numFmtId="44" fontId="3" fillId="38" borderId="3" xfId="1" applyFont="1" applyFill="1" applyBorder="1" applyAlignment="1">
      <alignment horizontal="left" vertical="center" wrapText="1"/>
    </xf>
    <xf numFmtId="44" fontId="3" fillId="38" borderId="61" xfId="1" applyFont="1" applyFill="1" applyBorder="1" applyAlignment="1">
      <alignment horizontal="left" vertical="center" wrapText="1"/>
    </xf>
    <xf numFmtId="44" fontId="3" fillId="38" borderId="37" xfId="1" applyFont="1" applyFill="1" applyBorder="1" applyAlignment="1">
      <alignment horizontal="left" vertical="center" wrapText="1"/>
    </xf>
    <xf numFmtId="44" fontId="3" fillId="38" borderId="83" xfId="1" applyFont="1" applyFill="1" applyBorder="1" applyAlignment="1">
      <alignment horizontal="left" vertical="center" wrapText="1"/>
    </xf>
    <xf numFmtId="44" fontId="3" fillId="39" borderId="77" xfId="1" applyFont="1" applyFill="1" applyBorder="1" applyAlignment="1">
      <alignment horizontal="left" vertical="center" wrapText="1"/>
    </xf>
    <xf numFmtId="44" fontId="3" fillId="39" borderId="74" xfId="1" applyFont="1" applyFill="1" applyBorder="1" applyAlignment="1">
      <alignment horizontal="left" vertical="center" wrapText="1"/>
    </xf>
    <xf numFmtId="44" fontId="3" fillId="39" borderId="78" xfId="1" applyFont="1" applyFill="1" applyBorder="1" applyAlignment="1">
      <alignment horizontal="left" vertical="center" wrapText="1"/>
    </xf>
    <xf numFmtId="44" fontId="3" fillId="39" borderId="60" xfId="1" applyFont="1" applyFill="1" applyBorder="1" applyAlignment="1">
      <alignment horizontal="left" vertical="center" wrapText="1"/>
    </xf>
    <xf numFmtId="44" fontId="3" fillId="38" borderId="85" xfId="1" applyFont="1" applyFill="1" applyBorder="1" applyAlignment="1">
      <alignment horizontal="left" vertical="center" wrapText="1"/>
    </xf>
    <xf numFmtId="44" fontId="7" fillId="39" borderId="37" xfId="1" applyFont="1" applyFill="1" applyBorder="1" applyAlignment="1">
      <alignment horizontal="left" vertical="center" wrapText="1"/>
    </xf>
    <xf numFmtId="44" fontId="7" fillId="39" borderId="8" xfId="1" applyFont="1" applyFill="1" applyBorder="1" applyAlignment="1">
      <alignment horizontal="left" vertical="center" wrapText="1"/>
    </xf>
    <xf numFmtId="44" fontId="3" fillId="38" borderId="86" xfId="1" applyFont="1" applyFill="1" applyBorder="1" applyAlignment="1">
      <alignment horizontal="left" vertical="center" wrapText="1"/>
    </xf>
    <xf numFmtId="44" fontId="3" fillId="38" borderId="12" xfId="1" applyFont="1" applyFill="1" applyBorder="1" applyAlignment="1">
      <alignment horizontal="left" vertical="center"/>
    </xf>
    <xf numFmtId="44" fontId="3" fillId="38" borderId="8" xfId="1" applyFont="1" applyFill="1" applyBorder="1" applyAlignment="1">
      <alignment horizontal="left" vertical="center"/>
    </xf>
    <xf numFmtId="44" fontId="3" fillId="0" borderId="1" xfId="1" applyFont="1" applyBorder="1" applyAlignment="1">
      <alignment vertical="center" wrapText="1"/>
    </xf>
    <xf numFmtId="44" fontId="0" fillId="0" borderId="0" xfId="1" applyFont="1" applyFill="1"/>
    <xf numFmtId="44" fontId="0" fillId="0" borderId="0" xfId="0" applyNumberFormat="1"/>
    <xf numFmtId="44" fontId="3" fillId="29" borderId="12" xfId="1" applyFont="1" applyFill="1" applyBorder="1" applyAlignment="1">
      <alignment horizontal="left" vertical="center" wrapText="1"/>
    </xf>
    <xf numFmtId="44" fontId="3" fillId="29" borderId="33" xfId="1" applyFont="1" applyFill="1" applyBorder="1" applyAlignment="1">
      <alignment horizontal="left" vertical="center" wrapText="1"/>
    </xf>
    <xf numFmtId="44" fontId="0" fillId="29" borderId="0" xfId="1" applyFont="1" applyFill="1"/>
    <xf numFmtId="9" fontId="3" fillId="0" borderId="1" xfId="3" applyFont="1" applyFill="1" applyBorder="1" applyAlignment="1">
      <alignment horizontal="left" vertical="center" wrapText="1"/>
    </xf>
    <xf numFmtId="0" fontId="4" fillId="11" borderId="1" xfId="0" applyFont="1" applyFill="1" applyBorder="1" applyAlignment="1">
      <alignment horizontal="center" vertical="center" wrapText="1"/>
    </xf>
    <xf numFmtId="44" fontId="5" fillId="11" borderId="1" xfId="1" applyFont="1" applyFill="1" applyBorder="1" applyAlignment="1">
      <alignment horizontal="left" vertical="center" wrapText="1"/>
    </xf>
    <xf numFmtId="0" fontId="1" fillId="0" borderId="0" xfId="0" applyFont="1" applyAlignment="1">
      <alignment horizontal="center" vertical="center"/>
    </xf>
    <xf numFmtId="0" fontId="54" fillId="35" borderId="0" xfId="0" applyFont="1" applyFill="1"/>
    <xf numFmtId="44" fontId="54" fillId="35" borderId="0" xfId="0" applyNumberFormat="1" applyFont="1" applyFill="1"/>
    <xf numFmtId="0" fontId="1" fillId="0" borderId="0" xfId="0" applyFont="1" applyAlignment="1">
      <alignment horizontal="right"/>
    </xf>
    <xf numFmtId="0" fontId="1" fillId="52" borderId="0" xfId="0" applyFont="1" applyFill="1" applyAlignment="1">
      <alignment horizontal="right"/>
    </xf>
    <xf numFmtId="44" fontId="0" fillId="52" borderId="0" xfId="0" applyNumberFormat="1" applyFill="1"/>
    <xf numFmtId="44" fontId="54" fillId="35" borderId="15" xfId="0" applyNumberFormat="1" applyFont="1" applyFill="1" applyBorder="1"/>
    <xf numFmtId="44" fontId="3" fillId="38" borderId="16" xfId="1" applyFont="1" applyFill="1" applyBorder="1" applyAlignment="1">
      <alignment horizontal="left" vertical="center" wrapText="1"/>
    </xf>
    <xf numFmtId="0" fontId="3" fillId="39" borderId="36" xfId="0" applyFont="1" applyFill="1" applyBorder="1" applyAlignment="1">
      <alignment horizontal="center" vertical="center" wrapText="1"/>
    </xf>
    <xf numFmtId="0" fontId="3" fillId="38" borderId="36" xfId="0" applyFont="1" applyFill="1" applyBorder="1" applyAlignment="1">
      <alignment horizontal="center" vertical="center" wrapText="1"/>
    </xf>
    <xf numFmtId="0" fontId="3" fillId="38" borderId="18" xfId="0" applyFont="1" applyFill="1" applyBorder="1" applyAlignment="1">
      <alignment horizontal="center" vertical="center" wrapText="1"/>
    </xf>
    <xf numFmtId="0" fontId="3" fillId="38" borderId="20" xfId="0" applyFont="1" applyFill="1" applyBorder="1" applyAlignment="1">
      <alignment horizontal="center" vertical="center" wrapText="1"/>
    </xf>
    <xf numFmtId="0" fontId="8" fillId="0" borderId="13" xfId="0" applyFont="1" applyBorder="1" applyAlignment="1">
      <alignment horizontal="center" vertical="center"/>
    </xf>
    <xf numFmtId="0" fontId="42" fillId="0" borderId="1" xfId="0" applyFont="1" applyBorder="1" applyAlignment="1">
      <alignment horizontal="center" vertical="center" wrapText="1"/>
    </xf>
    <xf numFmtId="0" fontId="3" fillId="43" borderId="1" xfId="0" applyFont="1" applyFill="1" applyBorder="1" applyAlignment="1">
      <alignment horizontal="right" vertical="center" wrapText="1"/>
    </xf>
    <xf numFmtId="0" fontId="3" fillId="38" borderId="1" xfId="0" applyFont="1" applyFill="1" applyBorder="1" applyAlignment="1">
      <alignment horizontal="right" vertical="center" wrapText="1"/>
    </xf>
    <xf numFmtId="0" fontId="3" fillId="50" borderId="1" xfId="0" applyFont="1" applyFill="1" applyBorder="1" applyAlignment="1">
      <alignment horizontal="right" vertical="center" wrapText="1"/>
    </xf>
    <xf numFmtId="0" fontId="5" fillId="13" borderId="1" xfId="0" applyFont="1" applyFill="1" applyBorder="1" applyAlignment="1">
      <alignment horizontal="right" vertical="center" wrapText="1"/>
    </xf>
    <xf numFmtId="0" fontId="3" fillId="38" borderId="45" xfId="0" applyFont="1" applyFill="1" applyBorder="1" applyAlignment="1">
      <alignment horizontal="center" vertical="center" wrapText="1"/>
    </xf>
    <xf numFmtId="0" fontId="3" fillId="38" borderId="43" xfId="0" applyFont="1" applyFill="1" applyBorder="1" applyAlignment="1">
      <alignment horizontal="center" vertical="center" wrapText="1"/>
    </xf>
    <xf numFmtId="0" fontId="3" fillId="38" borderId="62" xfId="0" applyFont="1" applyFill="1" applyBorder="1" applyAlignment="1">
      <alignment horizontal="center" vertical="center" wrapText="1"/>
    </xf>
    <xf numFmtId="0" fontId="3" fillId="38" borderId="63" xfId="0" applyFont="1" applyFill="1" applyBorder="1" applyAlignment="1">
      <alignment horizontal="center" vertical="center" wrapText="1"/>
    </xf>
    <xf numFmtId="0" fontId="3" fillId="38" borderId="64" xfId="0" applyFont="1" applyFill="1" applyBorder="1" applyAlignment="1">
      <alignment horizontal="center" vertical="center" wrapText="1"/>
    </xf>
    <xf numFmtId="0" fontId="3" fillId="38" borderId="65" xfId="0" applyFont="1" applyFill="1" applyBorder="1" applyAlignment="1">
      <alignment horizontal="center" vertical="center" wrapText="1"/>
    </xf>
    <xf numFmtId="0" fontId="3" fillId="0" borderId="1" xfId="0" applyFont="1" applyBorder="1" applyAlignment="1">
      <alignment horizontal="right" vertical="center" wrapText="1"/>
    </xf>
    <xf numFmtId="0" fontId="54" fillId="51" borderId="0" xfId="0" applyFont="1" applyFill="1" applyAlignment="1">
      <alignment horizontal="center"/>
    </xf>
    <xf numFmtId="0" fontId="6" fillId="0" borderId="0" xfId="0" applyFont="1" applyAlignment="1">
      <alignment horizontal="center" vertical="center" wrapText="1"/>
    </xf>
    <xf numFmtId="0" fontId="6" fillId="24" borderId="0" xfId="0" applyFont="1" applyFill="1" applyAlignment="1">
      <alignment horizontal="left" vertical="center" wrapText="1"/>
    </xf>
    <xf numFmtId="0" fontId="3" fillId="24" borderId="0" xfId="0" applyFont="1" applyFill="1" applyAlignment="1">
      <alignment horizontal="left" vertical="center" wrapText="1"/>
    </xf>
    <xf numFmtId="0" fontId="3" fillId="0" borderId="0" xfId="0" applyFont="1" applyAlignment="1">
      <alignment horizontal="center" vertical="center" wrapText="1"/>
    </xf>
    <xf numFmtId="0" fontId="19" fillId="30" borderId="17" xfId="0" applyFont="1" applyFill="1" applyBorder="1" applyAlignment="1">
      <alignment horizontal="center" vertical="center" wrapText="1"/>
    </xf>
  </cellXfs>
  <cellStyles count="4">
    <cellStyle name="Currency" xfId="1" builtinId="4"/>
    <cellStyle name="Hyperlink" xfId="2" builtinId="8"/>
    <cellStyle name="Normal" xfId="0" builtinId="0"/>
    <cellStyle name="Percent" xfId="3" builtinId="5"/>
  </cellStyles>
  <dxfs count="10">
    <dxf>
      <numFmt numFmtId="34" formatCode="_(&quot;$&quot;* #,##0.00_);_(&quot;$&quot;* \(#,##0.00\);_(&quot;$&quot;* &quot;-&quot;??_);_(@_)"/>
    </dxf>
    <dxf>
      <numFmt numFmtId="34" formatCode="_(&quot;$&quot;* #,##0.00_);_(&quot;$&quot;* \(#,##0.00\);_(&quot;$&quot;* &quot;-&quot;??_);_(@_)"/>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dxf>
    <dxf>
      <numFmt numFmtId="34" formatCode="_(&quot;$&quot;* #,##0.00_);_(&quot;$&quot;* \(#,##0.00\);_(&quot;$&quot;* &quot;-&quot;??_);_(@_)"/>
    </dxf>
    <dxf>
      <numFmt numFmtId="34" formatCode="_(&quot;$&quot;* #,##0.00_);_(&quot;$&quot;* \(#,##0.00\);_(&quot;$&quot;* &quot;-&quot;??_);_(@_)"/>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dxf>
    <dxf>
      <numFmt numFmtId="34" formatCode="_(&quot;$&quot;* #,##0.00_);_(&quot;$&quot;* \(#,##0.00\);_(&quot;$&quot;* &quot;-&quot;??_);_(@_)"/>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dxf>
    <dxf>
      <numFmt numFmtId="34" formatCode="_(&quot;$&quot;* #,##0.00_);_(&quot;$&quot;* \(#,##0.00\);_(&quot;$&quot;* &quot;-&quot;??_);_(@_)"/>
    </dxf>
    <dxf>
      <font>
        <b val="0"/>
        <i val="0"/>
        <strike val="0"/>
        <condense val="0"/>
        <extend val="0"/>
        <outline val="0"/>
        <shadow val="0"/>
        <u val="none"/>
        <vertAlign val="baseline"/>
        <sz val="12"/>
        <color theme="1"/>
        <name val="Calibri"/>
        <family val="2"/>
        <scheme val="none"/>
      </font>
      <alignment horizontal="center" vertical="center" textRotation="0" wrapText="0" indent="0" justifyLastLine="0" shrinkToFit="0" readingOrder="0"/>
    </dxf>
  </dxfs>
  <tableStyles count="0" defaultTableStyle="TableStyleMedium2" defaultPivotStyle="PivotStyleLight16"/>
  <colors>
    <mruColors>
      <color rgb="FFFF40FF"/>
      <color rgb="FF25BF8D"/>
      <color rgb="FF00CDDF"/>
      <color rgb="FF119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969E2A-348A-354B-87EF-86AA40DA0E89}" name="Table1" displayName="Table1" ref="A3:D7" totalsRowShown="0" headerRowDxfId="9">
  <autoFilter ref="A3:D7" xr:uid="{0E969E2A-348A-354B-87EF-86AA40DA0E89}"/>
  <tableColumns count="4">
    <tableColumn id="1" xr3:uid="{B52049D9-E994-014C-B334-D8A195C7654B}" name="EVENT"/>
    <tableColumn id="2" xr3:uid="{6AE07849-DC3D-A547-8EB0-61D4DE445FF8}" name="FOOD COST"/>
    <tableColumn id="3" xr3:uid="{26A11D84-8EE9-7E4F-BA16-520C0F5C29B0}" name="AV COST"/>
    <tableColumn id="4" xr3:uid="{97CE519B-D33F-7A4A-8411-F069A64E552C}" name="TOTAL" dataDxfId="8">
      <calculatedColumnFormula>D3</calculatedColumnFormula>
    </tableColumn>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6416CC-616E-794A-A00C-6F5A47B8653D}" name="Table2" displayName="Table2" ref="A11:D21" totalsRowShown="0" headerRowDxfId="7">
  <autoFilter ref="A11:D21" xr:uid="{BB6416CC-616E-794A-A00C-6F5A47B8653D}"/>
  <tableColumns count="4">
    <tableColumn id="1" xr3:uid="{1D1AFDC7-085E-9843-89A6-DCFBC12B1754}" name="EVENT"/>
    <tableColumn id="2" xr3:uid="{49D44475-E3D1-0A48-AEAF-DA405990C465}" name="FOOD COST"/>
    <tableColumn id="3" xr3:uid="{B077531C-5A94-194F-AA74-8BACC13EA497}" name="AV COST"/>
    <tableColumn id="4" xr3:uid="{1E0787E3-DAAB-3340-B2C8-129AC15EB261}" name="TOTAL" dataDxfId="6">
      <calculatedColumnFormula>Table2[[#This Row],[FOOD COST]]+Table2[[#This Row],[AV COST]]</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592F00-AEE7-5844-A9B1-5A42F63CCAA7}" name="Table4" displayName="Table4" ref="A28:D39" totalsRowShown="0" headerRowDxfId="5">
  <autoFilter ref="A28:D39" xr:uid="{15592F00-AEE7-5844-A9B1-5A42F63CCAA7}"/>
  <tableColumns count="4">
    <tableColumn id="1" xr3:uid="{6295CC47-E2DF-884F-BA19-7F03BA8B4DF0}" name="EVENT"/>
    <tableColumn id="2" xr3:uid="{477E8075-036C-1640-A2AA-26A1F1BEA91C}" name="FOOD COST"/>
    <tableColumn id="3" xr3:uid="{DFBB80CA-BCA9-D74E-B29A-2A13594E00E4}" name="AV COST" dataDxfId="4"/>
    <tableColumn id="4" xr3:uid="{2B0427A8-4B1C-2E4C-98C0-BC05C7007726}" name="TOTAL" dataDxfId="3">
      <calculatedColumnFormula>Table4[[#This Row],[FOOD COST]]+Table4[[#This Row],[AV COST]]</calculatedColumnFormula>
    </tableColumn>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7BF8B0-998A-8C4B-8A9C-236B45921FAB}" name="Table5" displayName="Table5" ref="A45:D46" totalsRowShown="0" headerRowDxfId="2">
  <autoFilter ref="A45:D46" xr:uid="{FE7BF8B0-998A-8C4B-8A9C-236B45921FAB}"/>
  <tableColumns count="4">
    <tableColumn id="1" xr3:uid="{58150783-2247-EF44-BF05-4B531B381788}" name="EVENT">
      <calculatedColumnFormula>FINAL!B13</calculatedColumnFormula>
    </tableColumn>
    <tableColumn id="2" xr3:uid="{76868499-E1D3-384A-BABC-9EE3D8D05143}" name="FOOD COST" dataDxfId="1">
      <calculatedColumnFormula>FINAL!M13</calculatedColumnFormula>
    </tableColumn>
    <tableColumn id="3" xr3:uid="{867C569B-D2BF-5149-A42C-0B82637B5E88}" name="AV COST" dataDxfId="0">
      <calculatedColumnFormula>FINAL!R13</calculatedColumnFormula>
    </tableColumn>
    <tableColumn id="4" xr3:uid="{E941A788-5232-7D4E-929D-0DC7B31889D0}" name="TOTAL">
      <calculatedColumnFormula>Table5[[#This Row],[FOOD COST]]+Table5[[#This Row],[AV COST]]</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essica.Green@ocfl.net%20407-666-8564" TargetMode="External"/><Relationship Id="rId1" Type="http://schemas.openxmlformats.org/officeDocument/2006/relationships/hyperlink" Target="mailto:TkingH20@ao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Jessica.Green@ocfl.net%20407-666-8564" TargetMode="External"/><Relationship Id="rId1" Type="http://schemas.openxmlformats.org/officeDocument/2006/relationships/hyperlink" Target="mailto:kenlow51@verizon.ne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B244-A5CB-3844-AFCF-19877D76BB9C}">
  <sheetPr codeName="Sheet1">
    <pageSetUpPr fitToPage="1"/>
  </sheetPr>
  <dimension ref="A1:D98"/>
  <sheetViews>
    <sheetView showGridLines="0" zoomScale="93" zoomScaleNormal="93" workbookViewId="0">
      <selection activeCell="A25" sqref="A25:XFD25"/>
    </sheetView>
  </sheetViews>
  <sheetFormatPr baseColWidth="10" defaultColWidth="11.1640625" defaultRowHeight="23" x14ac:dyDescent="0.2"/>
  <cols>
    <col min="1" max="1" width="19.1640625" style="1" customWidth="1"/>
    <col min="2" max="2" width="115" style="1" customWidth="1"/>
    <col min="3" max="3" width="26.5" style="1" bestFit="1" customWidth="1"/>
    <col min="4" max="4" width="18.83203125" style="1" bestFit="1" customWidth="1"/>
    <col min="5" max="15" width="10.5" style="1" customWidth="1"/>
    <col min="16" max="16384" width="11.1640625" style="1"/>
  </cols>
  <sheetData>
    <row r="1" spans="1:4" ht="29" thickBot="1" x14ac:dyDescent="0.25">
      <c r="A1" s="632" t="s">
        <v>183</v>
      </c>
      <c r="B1" s="632"/>
      <c r="C1" s="632"/>
      <c r="D1" s="632"/>
    </row>
    <row r="2" spans="1:4" s="6" customFormat="1" ht="25" thickTop="1" thickBot="1" x14ac:dyDescent="0.25">
      <c r="A2" s="7" t="s">
        <v>11</v>
      </c>
      <c r="B2" s="7" t="s">
        <v>12</v>
      </c>
      <c r="C2" s="7" t="s">
        <v>0</v>
      </c>
      <c r="D2" s="7" t="s">
        <v>13</v>
      </c>
    </row>
    <row r="3" spans="1:4" ht="25" thickTop="1" thickBot="1" x14ac:dyDescent="0.25">
      <c r="A3" s="8" t="s">
        <v>10</v>
      </c>
      <c r="B3" s="9" t="s">
        <v>87</v>
      </c>
      <c r="C3" s="10" t="s">
        <v>61</v>
      </c>
      <c r="D3" s="8" t="s">
        <v>22</v>
      </c>
    </row>
    <row r="4" spans="1:4" ht="25" thickTop="1" thickBot="1" x14ac:dyDescent="0.25">
      <c r="A4" s="11"/>
      <c r="B4" s="11"/>
      <c r="C4" s="11"/>
      <c r="D4" s="11"/>
    </row>
    <row r="5" spans="1:4" ht="25" thickTop="1" thickBot="1" x14ac:dyDescent="0.25">
      <c r="A5" s="8" t="s">
        <v>15</v>
      </c>
      <c r="B5" s="8" t="s">
        <v>16</v>
      </c>
      <c r="C5" s="10" t="s">
        <v>56</v>
      </c>
      <c r="D5" s="8" t="s">
        <v>17</v>
      </c>
    </row>
    <row r="6" spans="1:4" ht="25" thickTop="1" thickBot="1" x14ac:dyDescent="0.25">
      <c r="A6" s="8" t="s">
        <v>15</v>
      </c>
      <c r="B6" s="8" t="s">
        <v>18</v>
      </c>
      <c r="C6" s="10" t="s">
        <v>57</v>
      </c>
      <c r="D6" s="8" t="s">
        <v>17</v>
      </c>
    </row>
    <row r="7" spans="1:4" ht="25" thickTop="1" thickBot="1" x14ac:dyDescent="0.25">
      <c r="A7" s="8" t="s">
        <v>15</v>
      </c>
      <c r="B7" s="9" t="s">
        <v>2</v>
      </c>
      <c r="C7" s="12" t="s">
        <v>66</v>
      </c>
      <c r="D7" s="8" t="s">
        <v>17</v>
      </c>
    </row>
    <row r="8" spans="1:4" ht="25" thickTop="1" thickBot="1" x14ac:dyDescent="0.25">
      <c r="A8" s="8" t="s">
        <v>15</v>
      </c>
      <c r="B8" s="9" t="s">
        <v>55</v>
      </c>
      <c r="C8" s="12" t="s">
        <v>66</v>
      </c>
      <c r="D8" s="8" t="s">
        <v>17</v>
      </c>
    </row>
    <row r="9" spans="1:4" ht="25" thickTop="1" thickBot="1" x14ac:dyDescent="0.25">
      <c r="A9" s="8" t="s">
        <v>15</v>
      </c>
      <c r="B9" s="8" t="s">
        <v>19</v>
      </c>
      <c r="C9" s="10" t="s">
        <v>65</v>
      </c>
      <c r="D9" s="8" t="s">
        <v>17</v>
      </c>
    </row>
    <row r="10" spans="1:4" ht="25" thickTop="1" thickBot="1" x14ac:dyDescent="0.25">
      <c r="A10" s="8" t="s">
        <v>15</v>
      </c>
      <c r="B10" s="8" t="s">
        <v>20</v>
      </c>
      <c r="C10" s="10" t="s">
        <v>166</v>
      </c>
      <c r="D10" s="8" t="s">
        <v>17</v>
      </c>
    </row>
    <row r="11" spans="1:4" ht="25" thickTop="1" thickBot="1" x14ac:dyDescent="0.25">
      <c r="A11" s="8" t="s">
        <v>15</v>
      </c>
      <c r="B11" s="9" t="s">
        <v>178</v>
      </c>
      <c r="C11" s="17" t="s">
        <v>182</v>
      </c>
      <c r="D11" s="8" t="s">
        <v>17</v>
      </c>
    </row>
    <row r="12" spans="1:4" ht="25" thickTop="1" thickBot="1" x14ac:dyDescent="0.25">
      <c r="A12" s="8" t="s">
        <v>15</v>
      </c>
      <c r="B12" s="8" t="s">
        <v>21</v>
      </c>
      <c r="C12" s="10" t="s">
        <v>64</v>
      </c>
      <c r="D12" s="8" t="s">
        <v>22</v>
      </c>
    </row>
    <row r="13" spans="1:4" ht="25" thickTop="1" thickBot="1" x14ac:dyDescent="0.25">
      <c r="A13" s="8" t="s">
        <v>15</v>
      </c>
      <c r="B13" s="9" t="s">
        <v>54</v>
      </c>
      <c r="C13" s="14" t="s">
        <v>59</v>
      </c>
      <c r="D13" s="8"/>
    </row>
    <row r="14" spans="1:4" ht="25" thickTop="1" thickBot="1" x14ac:dyDescent="0.25">
      <c r="A14" s="8" t="s">
        <v>15</v>
      </c>
      <c r="B14" s="8" t="s">
        <v>23</v>
      </c>
      <c r="C14" s="10" t="s">
        <v>58</v>
      </c>
      <c r="D14" s="8" t="s">
        <v>17</v>
      </c>
    </row>
    <row r="15" spans="1:4" ht="25" thickTop="1" thickBot="1" x14ac:dyDescent="0.25">
      <c r="A15" s="8" t="s">
        <v>15</v>
      </c>
      <c r="B15" s="8" t="s">
        <v>1</v>
      </c>
      <c r="C15" s="10" t="s">
        <v>58</v>
      </c>
      <c r="D15" s="8" t="s">
        <v>17</v>
      </c>
    </row>
    <row r="16" spans="1:4" ht="25" thickTop="1" thickBot="1" x14ac:dyDescent="0.25">
      <c r="A16" s="8" t="s">
        <v>15</v>
      </c>
      <c r="B16" s="8" t="s">
        <v>25</v>
      </c>
      <c r="C16" s="10" t="s">
        <v>60</v>
      </c>
      <c r="D16" s="8" t="s">
        <v>17</v>
      </c>
    </row>
    <row r="17" spans="1:4" ht="25" thickTop="1" thickBot="1" x14ac:dyDescent="0.25">
      <c r="A17" s="8" t="s">
        <v>15</v>
      </c>
      <c r="B17" s="8" t="s">
        <v>24</v>
      </c>
      <c r="C17" s="10" t="s">
        <v>61</v>
      </c>
      <c r="D17" s="8" t="s">
        <v>17</v>
      </c>
    </row>
    <row r="18" spans="1:4" ht="25" thickTop="1" thickBot="1" x14ac:dyDescent="0.25">
      <c r="A18" s="8" t="s">
        <v>15</v>
      </c>
      <c r="B18" s="8" t="s">
        <v>26</v>
      </c>
      <c r="C18" s="10" t="s">
        <v>62</v>
      </c>
      <c r="D18" s="8" t="s">
        <v>17</v>
      </c>
    </row>
    <row r="19" spans="1:4" ht="25" thickTop="1" thickBot="1" x14ac:dyDescent="0.25">
      <c r="A19" s="8" t="s">
        <v>15</v>
      </c>
      <c r="B19" s="8" t="s">
        <v>167</v>
      </c>
      <c r="C19" s="10" t="s">
        <v>168</v>
      </c>
      <c r="D19" s="8" t="s">
        <v>17</v>
      </c>
    </row>
    <row r="20" spans="1:4" ht="25" thickTop="1" thickBot="1" x14ac:dyDescent="0.25">
      <c r="A20" s="8" t="s">
        <v>15</v>
      </c>
      <c r="B20" s="8" t="s">
        <v>27</v>
      </c>
      <c r="C20" s="10" t="s">
        <v>63</v>
      </c>
      <c r="D20" s="8" t="s">
        <v>17</v>
      </c>
    </row>
    <row r="21" spans="1:4" ht="25" customHeight="1" thickTop="1" thickBot="1" x14ac:dyDescent="0.25">
      <c r="A21" s="8" t="s">
        <v>15</v>
      </c>
      <c r="B21" s="15" t="s">
        <v>180</v>
      </c>
      <c r="C21" s="10" t="s">
        <v>93</v>
      </c>
      <c r="D21" s="8" t="s">
        <v>22</v>
      </c>
    </row>
    <row r="22" spans="1:4" ht="25" thickTop="1" thickBot="1" x14ac:dyDescent="0.25">
      <c r="A22" s="11"/>
      <c r="B22" s="11"/>
      <c r="C22" s="11"/>
      <c r="D22" s="11"/>
    </row>
    <row r="23" spans="1:4" ht="25" thickTop="1" thickBot="1" x14ac:dyDescent="0.25">
      <c r="A23" s="8" t="s">
        <v>28</v>
      </c>
      <c r="B23" s="9" t="s">
        <v>2</v>
      </c>
      <c r="C23" s="12" t="s">
        <v>70</v>
      </c>
      <c r="D23" s="8" t="s">
        <v>17</v>
      </c>
    </row>
    <row r="24" spans="1:4" ht="25" thickTop="1" thickBot="1" x14ac:dyDescent="0.25">
      <c r="A24" s="8" t="s">
        <v>28</v>
      </c>
      <c r="B24" s="8" t="s">
        <v>29</v>
      </c>
      <c r="C24" s="16" t="s">
        <v>96</v>
      </c>
      <c r="D24" s="8" t="s">
        <v>30</v>
      </c>
    </row>
    <row r="25" spans="1:4" ht="25" thickTop="1" thickBot="1" x14ac:dyDescent="0.25">
      <c r="A25" s="8" t="s">
        <v>28</v>
      </c>
      <c r="B25" s="8" t="s">
        <v>185</v>
      </c>
      <c r="C25" s="16" t="s">
        <v>186</v>
      </c>
      <c r="D25" s="8" t="s">
        <v>22</v>
      </c>
    </row>
    <row r="26" spans="1:4" ht="25" thickTop="1" thickBot="1" x14ac:dyDescent="0.25">
      <c r="A26" s="8" t="s">
        <v>28</v>
      </c>
      <c r="B26" s="8" t="s">
        <v>119</v>
      </c>
      <c r="C26" s="12" t="s">
        <v>78</v>
      </c>
      <c r="D26" s="8" t="s">
        <v>17</v>
      </c>
    </row>
    <row r="27" spans="1:4" ht="25" thickTop="1" thickBot="1" x14ac:dyDescent="0.25">
      <c r="A27" s="8" t="s">
        <v>28</v>
      </c>
      <c r="B27" s="8" t="s">
        <v>115</v>
      </c>
      <c r="C27" s="12" t="s">
        <v>78</v>
      </c>
      <c r="D27" s="8" t="s">
        <v>17</v>
      </c>
    </row>
    <row r="28" spans="1:4" ht="25" thickTop="1" thickBot="1" x14ac:dyDescent="0.25">
      <c r="A28" s="8" t="s">
        <v>28</v>
      </c>
      <c r="B28" s="8" t="s">
        <v>120</v>
      </c>
      <c r="C28" s="12" t="s">
        <v>78</v>
      </c>
      <c r="D28" s="8" t="s">
        <v>17</v>
      </c>
    </row>
    <row r="29" spans="1:4" ht="25" thickTop="1" thickBot="1" x14ac:dyDescent="0.25">
      <c r="A29" s="8" t="s">
        <v>28</v>
      </c>
      <c r="B29" s="8" t="s">
        <v>116</v>
      </c>
      <c r="C29" s="12" t="s">
        <v>78</v>
      </c>
      <c r="D29" s="8" t="s">
        <v>17</v>
      </c>
    </row>
    <row r="30" spans="1:4" ht="25" thickTop="1" thickBot="1" x14ac:dyDescent="0.25">
      <c r="A30" s="8" t="s">
        <v>28</v>
      </c>
      <c r="B30" s="8" t="s">
        <v>121</v>
      </c>
      <c r="C30" s="12" t="s">
        <v>78</v>
      </c>
      <c r="D30" s="8" t="s">
        <v>17</v>
      </c>
    </row>
    <row r="31" spans="1:4" ht="25" thickTop="1" thickBot="1" x14ac:dyDescent="0.25">
      <c r="A31" s="8" t="s">
        <v>28</v>
      </c>
      <c r="B31" s="8" t="s">
        <v>118</v>
      </c>
      <c r="C31" s="12" t="s">
        <v>78</v>
      </c>
      <c r="D31" s="8" t="s">
        <v>17</v>
      </c>
    </row>
    <row r="32" spans="1:4" ht="25" thickTop="1" thickBot="1" x14ac:dyDescent="0.25">
      <c r="A32" s="8" t="s">
        <v>28</v>
      </c>
      <c r="B32" s="8" t="s">
        <v>117</v>
      </c>
      <c r="C32" s="12" t="s">
        <v>78</v>
      </c>
      <c r="D32" s="8" t="s">
        <v>17</v>
      </c>
    </row>
    <row r="33" spans="1:4" ht="25" thickTop="1" thickBot="1" x14ac:dyDescent="0.25">
      <c r="A33" s="8" t="s">
        <v>28</v>
      </c>
      <c r="B33" s="9" t="s">
        <v>55</v>
      </c>
      <c r="C33" s="12" t="s">
        <v>69</v>
      </c>
      <c r="D33" s="8" t="s">
        <v>17</v>
      </c>
    </row>
    <row r="34" spans="1:4" ht="25" thickTop="1" thickBot="1" x14ac:dyDescent="0.25">
      <c r="A34" s="8" t="s">
        <v>28</v>
      </c>
      <c r="B34" s="9" t="s">
        <v>77</v>
      </c>
      <c r="C34" s="17" t="s">
        <v>68</v>
      </c>
      <c r="D34" s="8" t="s">
        <v>17</v>
      </c>
    </row>
    <row r="35" spans="1:4" ht="25" thickTop="1" thickBot="1" x14ac:dyDescent="0.25">
      <c r="A35" s="8" t="s">
        <v>28</v>
      </c>
      <c r="B35" s="8" t="s">
        <v>31</v>
      </c>
      <c r="C35" s="8" t="s">
        <v>56</v>
      </c>
      <c r="D35" s="8" t="s">
        <v>17</v>
      </c>
    </row>
    <row r="36" spans="1:4" ht="25" thickTop="1" thickBot="1" x14ac:dyDescent="0.25">
      <c r="A36" s="8" t="s">
        <v>28</v>
      </c>
      <c r="B36" s="8" t="s">
        <v>4</v>
      </c>
      <c r="C36" s="8" t="s">
        <v>181</v>
      </c>
      <c r="D36" s="8" t="s">
        <v>17</v>
      </c>
    </row>
    <row r="37" spans="1:4" ht="25" thickTop="1" thickBot="1" x14ac:dyDescent="0.25">
      <c r="A37" s="8" t="s">
        <v>28</v>
      </c>
      <c r="B37" s="8" t="s">
        <v>32</v>
      </c>
      <c r="C37" s="8" t="s">
        <v>67</v>
      </c>
      <c r="D37" s="8" t="s">
        <v>17</v>
      </c>
    </row>
    <row r="38" spans="1:4" ht="25" thickTop="1" thickBot="1" x14ac:dyDescent="0.25">
      <c r="A38" s="8" t="s">
        <v>28</v>
      </c>
      <c r="B38" s="8" t="s">
        <v>33</v>
      </c>
      <c r="C38" s="8" t="s">
        <v>67</v>
      </c>
      <c r="D38" s="8" t="s">
        <v>17</v>
      </c>
    </row>
    <row r="39" spans="1:4" ht="25" thickTop="1" thickBot="1" x14ac:dyDescent="0.25">
      <c r="A39" s="8" t="s">
        <v>28</v>
      </c>
      <c r="B39" s="8" t="s">
        <v>101</v>
      </c>
      <c r="C39" s="8" t="s">
        <v>179</v>
      </c>
      <c r="D39" s="8" t="s">
        <v>17</v>
      </c>
    </row>
    <row r="40" spans="1:4" ht="25" thickTop="1" thickBot="1" x14ac:dyDescent="0.25">
      <c r="A40" s="8" t="s">
        <v>28</v>
      </c>
      <c r="B40" s="8" t="s">
        <v>34</v>
      </c>
      <c r="C40" s="8" t="s">
        <v>75</v>
      </c>
      <c r="D40" s="8" t="s">
        <v>17</v>
      </c>
    </row>
    <row r="41" spans="1:4" ht="25" thickTop="1" thickBot="1" x14ac:dyDescent="0.25">
      <c r="A41" s="8" t="s">
        <v>28</v>
      </c>
      <c r="B41" s="8" t="s">
        <v>35</v>
      </c>
      <c r="C41" s="8" t="s">
        <v>76</v>
      </c>
      <c r="D41" s="8" t="s">
        <v>17</v>
      </c>
    </row>
    <row r="42" spans="1:4" ht="25" thickTop="1" thickBot="1" x14ac:dyDescent="0.25">
      <c r="A42" s="8" t="s">
        <v>28</v>
      </c>
      <c r="B42" s="8" t="s">
        <v>113</v>
      </c>
      <c r="C42" s="16" t="s">
        <v>170</v>
      </c>
      <c r="D42" s="8" t="s">
        <v>22</v>
      </c>
    </row>
    <row r="43" spans="1:4" ht="25" thickTop="1" thickBot="1" x14ac:dyDescent="0.25">
      <c r="A43" s="8" t="s">
        <v>28</v>
      </c>
      <c r="B43" s="8" t="s">
        <v>97</v>
      </c>
      <c r="C43" s="16" t="s">
        <v>98</v>
      </c>
      <c r="D43" s="8" t="s">
        <v>17</v>
      </c>
    </row>
    <row r="44" spans="1:4" ht="25" thickTop="1" thickBot="1" x14ac:dyDescent="0.25">
      <c r="A44" s="8" t="s">
        <v>28</v>
      </c>
      <c r="B44" s="8" t="s">
        <v>173</v>
      </c>
      <c r="C44" s="13" t="s">
        <v>94</v>
      </c>
      <c r="D44" s="8" t="s">
        <v>17</v>
      </c>
    </row>
    <row r="45" spans="1:4" ht="25" thickTop="1" thickBot="1" x14ac:dyDescent="0.25">
      <c r="A45" s="8" t="s">
        <v>28</v>
      </c>
      <c r="B45" s="8" t="s">
        <v>174</v>
      </c>
      <c r="C45" s="13" t="s">
        <v>94</v>
      </c>
      <c r="D45" s="8" t="s">
        <v>17</v>
      </c>
    </row>
    <row r="46" spans="1:4" ht="25" thickTop="1" thickBot="1" x14ac:dyDescent="0.25">
      <c r="A46" s="8" t="s">
        <v>28</v>
      </c>
      <c r="B46" s="8" t="s">
        <v>175</v>
      </c>
      <c r="C46" s="13" t="s">
        <v>94</v>
      </c>
      <c r="D46" s="8" t="s">
        <v>17</v>
      </c>
    </row>
    <row r="47" spans="1:4" ht="25" thickTop="1" thickBot="1" x14ac:dyDescent="0.25">
      <c r="A47" s="8" t="s">
        <v>28</v>
      </c>
      <c r="B47" s="8" t="s">
        <v>176</v>
      </c>
      <c r="C47" s="13" t="s">
        <v>94</v>
      </c>
      <c r="D47" s="8" t="s">
        <v>17</v>
      </c>
    </row>
    <row r="48" spans="1:4" ht="25" thickTop="1" thickBot="1" x14ac:dyDescent="0.25">
      <c r="A48" s="8" t="s">
        <v>28</v>
      </c>
      <c r="B48" s="8" t="s">
        <v>177</v>
      </c>
      <c r="C48" s="13" t="s">
        <v>94</v>
      </c>
      <c r="D48" s="8" t="s">
        <v>17</v>
      </c>
    </row>
    <row r="49" spans="1:4" ht="25" thickTop="1" thickBot="1" x14ac:dyDescent="0.25">
      <c r="A49" s="8" t="s">
        <v>28</v>
      </c>
      <c r="B49" s="8" t="s">
        <v>123</v>
      </c>
      <c r="C49" s="13" t="s">
        <v>94</v>
      </c>
      <c r="D49" s="8" t="s">
        <v>17</v>
      </c>
    </row>
    <row r="50" spans="1:4" ht="25" thickTop="1" thickBot="1" x14ac:dyDescent="0.25">
      <c r="A50" s="8" t="s">
        <v>28</v>
      </c>
      <c r="B50" s="8" t="s">
        <v>122</v>
      </c>
      <c r="C50" s="13" t="s">
        <v>94</v>
      </c>
      <c r="D50" s="8" t="s">
        <v>17</v>
      </c>
    </row>
    <row r="51" spans="1:4" ht="25" thickTop="1" thickBot="1" x14ac:dyDescent="0.25">
      <c r="A51" s="8" t="s">
        <v>28</v>
      </c>
      <c r="B51" s="8" t="s">
        <v>36</v>
      </c>
      <c r="C51" s="8" t="s">
        <v>74</v>
      </c>
      <c r="D51" s="8" t="s">
        <v>17</v>
      </c>
    </row>
    <row r="52" spans="1:4" ht="25" thickTop="1" thickBot="1" x14ac:dyDescent="0.25">
      <c r="A52" s="8" t="s">
        <v>28</v>
      </c>
      <c r="B52" s="8" t="s">
        <v>37</v>
      </c>
      <c r="C52" s="8" t="s">
        <v>74</v>
      </c>
      <c r="D52" s="8" t="s">
        <v>17</v>
      </c>
    </row>
    <row r="53" spans="1:4" ht="25" thickTop="1" thickBot="1" x14ac:dyDescent="0.25">
      <c r="A53" s="8" t="s">
        <v>28</v>
      </c>
      <c r="B53" s="9" t="s">
        <v>5</v>
      </c>
      <c r="C53" s="17" t="s">
        <v>95</v>
      </c>
      <c r="D53" s="8" t="s">
        <v>17</v>
      </c>
    </row>
    <row r="54" spans="1:4" ht="25" thickTop="1" thickBot="1" x14ac:dyDescent="0.25">
      <c r="A54" s="8" t="s">
        <v>28</v>
      </c>
      <c r="B54" s="8" t="s">
        <v>38</v>
      </c>
      <c r="C54" s="8" t="s">
        <v>71</v>
      </c>
      <c r="D54" s="8" t="s">
        <v>17</v>
      </c>
    </row>
    <row r="55" spans="1:4" ht="25" thickTop="1" thickBot="1" x14ac:dyDescent="0.25">
      <c r="A55" s="8" t="s">
        <v>28</v>
      </c>
      <c r="B55" s="8" t="s">
        <v>6</v>
      </c>
      <c r="C55" s="8" t="s">
        <v>73</v>
      </c>
      <c r="D55" s="8" t="s">
        <v>17</v>
      </c>
    </row>
    <row r="56" spans="1:4" ht="25" thickTop="1" thickBot="1" x14ac:dyDescent="0.25">
      <c r="A56" s="8" t="s">
        <v>28</v>
      </c>
      <c r="B56" s="8" t="s">
        <v>172</v>
      </c>
      <c r="C56" s="8" t="s">
        <v>112</v>
      </c>
      <c r="D56" s="8" t="s">
        <v>17</v>
      </c>
    </row>
    <row r="57" spans="1:4" ht="25" thickTop="1" thickBot="1" x14ac:dyDescent="0.25">
      <c r="A57" s="8" t="s">
        <v>28</v>
      </c>
      <c r="B57" s="8" t="s">
        <v>167</v>
      </c>
      <c r="C57" s="10" t="s">
        <v>168</v>
      </c>
      <c r="D57" s="8" t="s">
        <v>17</v>
      </c>
    </row>
    <row r="58" spans="1:4" ht="25" thickTop="1" thickBot="1" x14ac:dyDescent="0.25">
      <c r="A58" s="8" t="s">
        <v>28</v>
      </c>
      <c r="B58" s="8" t="s">
        <v>39</v>
      </c>
      <c r="C58" s="8" t="s">
        <v>72</v>
      </c>
      <c r="D58" s="8" t="s">
        <v>17</v>
      </c>
    </row>
    <row r="59" spans="1:4" ht="25" thickTop="1" thickBot="1" x14ac:dyDescent="0.25">
      <c r="A59" s="8" t="s">
        <v>28</v>
      </c>
      <c r="B59" s="8" t="s">
        <v>40</v>
      </c>
      <c r="C59" s="8" t="s">
        <v>72</v>
      </c>
      <c r="D59" s="8" t="s">
        <v>17</v>
      </c>
    </row>
    <row r="60" spans="1:4" ht="25" thickTop="1" thickBot="1" x14ac:dyDescent="0.25">
      <c r="A60" s="8" t="s">
        <v>28</v>
      </c>
      <c r="B60" s="9" t="s">
        <v>163</v>
      </c>
      <c r="C60" s="12" t="s">
        <v>108</v>
      </c>
      <c r="D60" s="8" t="s">
        <v>22</v>
      </c>
    </row>
    <row r="61" spans="1:4" ht="25" thickTop="1" thickBot="1" x14ac:dyDescent="0.25">
      <c r="A61" s="8" t="s">
        <v>28</v>
      </c>
      <c r="B61" s="9" t="s">
        <v>110</v>
      </c>
      <c r="C61" s="16" t="s">
        <v>109</v>
      </c>
      <c r="D61" s="8" t="s">
        <v>30</v>
      </c>
    </row>
    <row r="62" spans="1:4" ht="25" thickTop="1" thickBot="1" x14ac:dyDescent="0.25">
      <c r="A62" s="11"/>
      <c r="B62" s="11"/>
      <c r="C62" s="11"/>
      <c r="D62" s="11"/>
    </row>
    <row r="63" spans="1:4" ht="25" thickTop="1" thickBot="1" x14ac:dyDescent="0.25">
      <c r="A63" s="8" t="s">
        <v>41</v>
      </c>
      <c r="B63" s="9" t="s">
        <v>2</v>
      </c>
      <c r="C63" s="12" t="s">
        <v>70</v>
      </c>
      <c r="D63" s="8" t="s">
        <v>17</v>
      </c>
    </row>
    <row r="64" spans="1:4" ht="25" thickTop="1" thickBot="1" x14ac:dyDescent="0.25">
      <c r="A64" s="8" t="s">
        <v>41</v>
      </c>
      <c r="B64" s="8" t="s">
        <v>7</v>
      </c>
      <c r="C64" s="16" t="s">
        <v>78</v>
      </c>
      <c r="D64" s="8" t="s">
        <v>30</v>
      </c>
    </row>
    <row r="65" spans="1:4" ht="25" thickTop="1" thickBot="1" x14ac:dyDescent="0.25">
      <c r="A65" s="8" t="s">
        <v>41</v>
      </c>
      <c r="B65" s="9" t="s">
        <v>55</v>
      </c>
      <c r="C65" s="12" t="s">
        <v>69</v>
      </c>
      <c r="D65" s="8" t="s">
        <v>17</v>
      </c>
    </row>
    <row r="66" spans="1:4" ht="25" thickTop="1" thickBot="1" x14ac:dyDescent="0.25">
      <c r="A66" s="8" t="s">
        <v>41</v>
      </c>
      <c r="B66" s="8" t="s">
        <v>124</v>
      </c>
      <c r="C66" s="12" t="s">
        <v>78</v>
      </c>
      <c r="D66" s="8" t="s">
        <v>17</v>
      </c>
    </row>
    <row r="67" spans="1:4" ht="25" thickTop="1" thickBot="1" x14ac:dyDescent="0.25">
      <c r="A67" s="8" t="s">
        <v>41</v>
      </c>
      <c r="B67" s="8" t="s">
        <v>125</v>
      </c>
      <c r="C67" s="12" t="s">
        <v>78</v>
      </c>
      <c r="D67" s="8" t="s">
        <v>17</v>
      </c>
    </row>
    <row r="68" spans="1:4" ht="25" thickTop="1" thickBot="1" x14ac:dyDescent="0.25">
      <c r="A68" s="8" t="s">
        <v>41</v>
      </c>
      <c r="B68" s="8" t="s">
        <v>126</v>
      </c>
      <c r="C68" s="12" t="s">
        <v>78</v>
      </c>
      <c r="D68" s="8" t="s">
        <v>17</v>
      </c>
    </row>
    <row r="69" spans="1:4" ht="25" thickTop="1" thickBot="1" x14ac:dyDescent="0.25">
      <c r="A69" s="8" t="s">
        <v>41</v>
      </c>
      <c r="B69" s="8" t="s">
        <v>127</v>
      </c>
      <c r="C69" s="12" t="s">
        <v>78</v>
      </c>
      <c r="D69" s="8" t="s">
        <v>17</v>
      </c>
    </row>
    <row r="70" spans="1:4" ht="25" thickTop="1" thickBot="1" x14ac:dyDescent="0.25">
      <c r="A70" s="8" t="s">
        <v>41</v>
      </c>
      <c r="B70" s="8" t="s">
        <v>128</v>
      </c>
      <c r="C70" s="12" t="s">
        <v>78</v>
      </c>
      <c r="D70" s="8" t="s">
        <v>17</v>
      </c>
    </row>
    <row r="71" spans="1:4" ht="25" thickTop="1" thickBot="1" x14ac:dyDescent="0.25">
      <c r="A71" s="8" t="s">
        <v>28</v>
      </c>
      <c r="B71" s="8" t="s">
        <v>134</v>
      </c>
      <c r="C71" s="12" t="s">
        <v>78</v>
      </c>
      <c r="D71" s="8" t="s">
        <v>17</v>
      </c>
    </row>
    <row r="72" spans="1:4" ht="25" thickTop="1" thickBot="1" x14ac:dyDescent="0.25">
      <c r="A72" s="8" t="s">
        <v>28</v>
      </c>
      <c r="B72" s="8" t="s">
        <v>135</v>
      </c>
      <c r="C72" s="12" t="s">
        <v>78</v>
      </c>
      <c r="D72" s="8" t="s">
        <v>17</v>
      </c>
    </row>
    <row r="73" spans="1:4" ht="25" thickTop="1" thickBot="1" x14ac:dyDescent="0.25">
      <c r="A73" s="8" t="s">
        <v>41</v>
      </c>
      <c r="B73" s="9" t="s">
        <v>5</v>
      </c>
      <c r="C73" s="17" t="s">
        <v>68</v>
      </c>
      <c r="D73" s="8" t="s">
        <v>17</v>
      </c>
    </row>
    <row r="74" spans="1:4" ht="25" thickTop="1" thickBot="1" x14ac:dyDescent="0.25">
      <c r="A74" s="8" t="s">
        <v>41</v>
      </c>
      <c r="B74" s="8" t="s">
        <v>164</v>
      </c>
      <c r="C74" s="8" t="s">
        <v>114</v>
      </c>
      <c r="D74" s="8" t="s">
        <v>17</v>
      </c>
    </row>
    <row r="75" spans="1:4" ht="25" thickTop="1" thickBot="1" x14ac:dyDescent="0.25">
      <c r="A75" s="8" t="s">
        <v>41</v>
      </c>
      <c r="B75" s="8" t="s">
        <v>42</v>
      </c>
      <c r="C75" s="8" t="s">
        <v>56</v>
      </c>
      <c r="D75" s="8" t="s">
        <v>17</v>
      </c>
    </row>
    <row r="76" spans="1:4" ht="25" thickTop="1" thickBot="1" x14ac:dyDescent="0.25">
      <c r="A76" s="8" t="s">
        <v>41</v>
      </c>
      <c r="B76" s="8" t="s">
        <v>43</v>
      </c>
      <c r="C76" s="8" t="s">
        <v>57</v>
      </c>
      <c r="D76" s="8" t="s">
        <v>17</v>
      </c>
    </row>
    <row r="77" spans="1:4" ht="25" thickTop="1" thickBot="1" x14ac:dyDescent="0.25">
      <c r="A77" s="8" t="s">
        <v>41</v>
      </c>
      <c r="B77" s="8" t="s">
        <v>44</v>
      </c>
      <c r="C77" s="8" t="s">
        <v>79</v>
      </c>
      <c r="D77" s="8" t="s">
        <v>17</v>
      </c>
    </row>
    <row r="78" spans="1:4" ht="25" thickTop="1" thickBot="1" x14ac:dyDescent="0.25">
      <c r="A78" s="8" t="s">
        <v>41</v>
      </c>
      <c r="B78" s="8" t="s">
        <v>45</v>
      </c>
      <c r="C78" s="8" t="s">
        <v>80</v>
      </c>
      <c r="D78" s="8" t="s">
        <v>17</v>
      </c>
    </row>
    <row r="79" spans="1:4" ht="25" thickTop="1" thickBot="1" x14ac:dyDescent="0.25">
      <c r="A79" s="8" t="s">
        <v>41</v>
      </c>
      <c r="B79" s="8" t="s">
        <v>8</v>
      </c>
      <c r="C79" s="16" t="s">
        <v>169</v>
      </c>
      <c r="D79" s="8" t="s">
        <v>22</v>
      </c>
    </row>
    <row r="80" spans="1:4" ht="25" thickTop="1" thickBot="1" x14ac:dyDescent="0.25">
      <c r="A80" s="8" t="s">
        <v>41</v>
      </c>
      <c r="B80" s="9" t="s">
        <v>9</v>
      </c>
      <c r="C80" s="17" t="s">
        <v>83</v>
      </c>
      <c r="D80" s="8" t="s">
        <v>17</v>
      </c>
    </row>
    <row r="81" spans="1:4" ht="25" thickTop="1" thickBot="1" x14ac:dyDescent="0.25">
      <c r="A81" s="8" t="s">
        <v>41</v>
      </c>
      <c r="B81" s="8" t="s">
        <v>46</v>
      </c>
      <c r="C81" s="8" t="s">
        <v>81</v>
      </c>
      <c r="D81" s="8" t="s">
        <v>17</v>
      </c>
    </row>
    <row r="82" spans="1:4" ht="25" thickTop="1" thickBot="1" x14ac:dyDescent="0.25">
      <c r="A82" s="8" t="s">
        <v>41</v>
      </c>
      <c r="B82" s="8" t="s">
        <v>47</v>
      </c>
      <c r="C82" s="8" t="s">
        <v>81</v>
      </c>
      <c r="D82" s="8" t="s">
        <v>17</v>
      </c>
    </row>
    <row r="83" spans="1:4" ht="25" thickTop="1" thickBot="1" x14ac:dyDescent="0.25">
      <c r="A83" s="8" t="s">
        <v>41</v>
      </c>
      <c r="B83" s="8" t="s">
        <v>48</v>
      </c>
      <c r="C83" s="18">
        <v>0.60069444444444442</v>
      </c>
      <c r="D83" s="8" t="s">
        <v>17</v>
      </c>
    </row>
    <row r="84" spans="1:4" ht="25" thickTop="1" thickBot="1" x14ac:dyDescent="0.25">
      <c r="A84" s="8" t="s">
        <v>41</v>
      </c>
      <c r="B84" s="8" t="s">
        <v>129</v>
      </c>
      <c r="C84" s="8" t="s">
        <v>84</v>
      </c>
      <c r="D84" s="8" t="s">
        <v>17</v>
      </c>
    </row>
    <row r="85" spans="1:4" ht="25" thickTop="1" thickBot="1" x14ac:dyDescent="0.25">
      <c r="A85" s="8" t="s">
        <v>41</v>
      </c>
      <c r="B85" s="8" t="s">
        <v>130</v>
      </c>
      <c r="C85" s="8" t="s">
        <v>84</v>
      </c>
      <c r="D85" s="8" t="s">
        <v>17</v>
      </c>
    </row>
    <row r="86" spans="1:4" ht="25" thickTop="1" thickBot="1" x14ac:dyDescent="0.25">
      <c r="A86" s="8" t="s">
        <v>41</v>
      </c>
      <c r="B86" s="8" t="s">
        <v>131</v>
      </c>
      <c r="C86" s="8" t="s">
        <v>84</v>
      </c>
      <c r="D86" s="8" t="s">
        <v>17</v>
      </c>
    </row>
    <row r="87" spans="1:4" ht="25" thickTop="1" thickBot="1" x14ac:dyDescent="0.25">
      <c r="A87" s="8" t="s">
        <v>41</v>
      </c>
      <c r="B87" s="8" t="s">
        <v>132</v>
      </c>
      <c r="C87" s="8" t="s">
        <v>84</v>
      </c>
      <c r="D87" s="8" t="s">
        <v>17</v>
      </c>
    </row>
    <row r="88" spans="1:4" ht="25" thickTop="1" thickBot="1" x14ac:dyDescent="0.25">
      <c r="A88" s="8" t="s">
        <v>41</v>
      </c>
      <c r="B88" s="8" t="s">
        <v>133</v>
      </c>
      <c r="C88" s="8" t="s">
        <v>84</v>
      </c>
      <c r="D88" s="8" t="s">
        <v>17</v>
      </c>
    </row>
    <row r="89" spans="1:4" ht="25" thickTop="1" thickBot="1" x14ac:dyDescent="0.25">
      <c r="A89" s="8" t="s">
        <v>41</v>
      </c>
      <c r="B89" s="8" t="s">
        <v>136</v>
      </c>
      <c r="C89" s="8" t="s">
        <v>84</v>
      </c>
      <c r="D89" s="8" t="s">
        <v>17</v>
      </c>
    </row>
    <row r="90" spans="1:4" ht="25" thickTop="1" thickBot="1" x14ac:dyDescent="0.25">
      <c r="A90" s="8" t="s">
        <v>41</v>
      </c>
      <c r="B90" s="8" t="s">
        <v>137</v>
      </c>
      <c r="C90" s="8" t="s">
        <v>84</v>
      </c>
      <c r="D90" s="8" t="s">
        <v>17</v>
      </c>
    </row>
    <row r="91" spans="1:4" ht="25" thickTop="1" thickBot="1" x14ac:dyDescent="0.25">
      <c r="A91" s="8" t="s">
        <v>41</v>
      </c>
      <c r="B91" s="9" t="s">
        <v>162</v>
      </c>
      <c r="C91" s="8" t="s">
        <v>171</v>
      </c>
      <c r="D91" s="8" t="s">
        <v>22</v>
      </c>
    </row>
    <row r="92" spans="1:4" ht="25" thickTop="1" thickBot="1" x14ac:dyDescent="0.25">
      <c r="A92" s="8" t="s">
        <v>41</v>
      </c>
      <c r="B92" s="9" t="s">
        <v>86</v>
      </c>
      <c r="C92" s="19">
        <v>0.63541666666666663</v>
      </c>
      <c r="D92" s="8" t="s">
        <v>17</v>
      </c>
    </row>
    <row r="93" spans="1:4" ht="25" thickTop="1" thickBot="1" x14ac:dyDescent="0.25">
      <c r="A93" s="8" t="s">
        <v>41</v>
      </c>
      <c r="B93" s="9" t="s">
        <v>50</v>
      </c>
      <c r="C93" s="20" t="s">
        <v>85</v>
      </c>
      <c r="D93" s="8" t="s">
        <v>17</v>
      </c>
    </row>
    <row r="94" spans="1:4" ht="25" thickTop="1" thickBot="1" x14ac:dyDescent="0.25">
      <c r="A94" s="8" t="s">
        <v>41</v>
      </c>
      <c r="B94" s="9" t="s">
        <v>49</v>
      </c>
      <c r="C94" s="12" t="s">
        <v>82</v>
      </c>
      <c r="D94" s="8" t="s">
        <v>17</v>
      </c>
    </row>
    <row r="95" spans="1:4" ht="25" thickTop="1" thickBot="1" x14ac:dyDescent="0.25">
      <c r="A95" s="11"/>
      <c r="B95" s="11"/>
      <c r="C95" s="11"/>
      <c r="D95" s="11"/>
    </row>
    <row r="96" spans="1:4" ht="25" thickTop="1" thickBot="1" x14ac:dyDescent="0.25">
      <c r="A96" s="8" t="s">
        <v>51</v>
      </c>
      <c r="B96" s="8" t="s">
        <v>52</v>
      </c>
      <c r="C96" s="16" t="s">
        <v>3</v>
      </c>
      <c r="D96" s="8" t="s">
        <v>30</v>
      </c>
    </row>
    <row r="97" spans="1:2" ht="24" thickTop="1" x14ac:dyDescent="0.2">
      <c r="A97" s="1" t="s">
        <v>184</v>
      </c>
    </row>
    <row r="98" spans="1:2" x14ac:dyDescent="0.2">
      <c r="A98" s="5" t="s">
        <v>53</v>
      </c>
      <c r="B98" s="3"/>
    </row>
  </sheetData>
  <mergeCells count="1">
    <mergeCell ref="A1:D1"/>
  </mergeCells>
  <phoneticPr fontId="2" type="noConversion"/>
  <pageMargins left="0.25" right="0.25" top="0.75" bottom="0.75" header="0.3" footer="0.3"/>
  <pageSetup scale="30" orientation="portrai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57F8D-4943-2540-88E7-ED8B7125749F}">
  <sheetPr>
    <pageSetUpPr fitToPage="1"/>
  </sheetPr>
  <dimension ref="A1:AA62"/>
  <sheetViews>
    <sheetView showGridLines="0" zoomScale="60" zoomScaleNormal="60" workbookViewId="0">
      <selection activeCell="B16" sqref="B16"/>
    </sheetView>
  </sheetViews>
  <sheetFormatPr baseColWidth="10" defaultColWidth="11.1640625" defaultRowHeight="50" customHeight="1" x14ac:dyDescent="0.2"/>
  <cols>
    <col min="1" max="1" width="16.83203125" style="62" bestFit="1" customWidth="1"/>
    <col min="2" max="2" width="104.33203125" style="24" bestFit="1" customWidth="1"/>
    <col min="3" max="3" width="32.5" style="62" customWidth="1"/>
    <col min="4" max="4" width="19.33203125" style="62" customWidth="1"/>
    <col min="5" max="5" width="15" style="42" customWidth="1"/>
    <col min="6" max="6" width="1.5" style="24" bestFit="1" customWidth="1"/>
    <col min="7" max="7" width="45.83203125" style="24" hidden="1" customWidth="1"/>
    <col min="8" max="8" width="46.83203125" style="24" bestFit="1" customWidth="1"/>
    <col min="9" max="12" width="10.5" style="24" customWidth="1"/>
    <col min="13" max="16384" width="11.1640625" style="24"/>
  </cols>
  <sheetData>
    <row r="1" spans="1:5" ht="50" customHeight="1" thickBot="1" x14ac:dyDescent="0.25">
      <c r="A1" s="130" t="s">
        <v>448</v>
      </c>
      <c r="B1" s="25"/>
      <c r="C1" s="26"/>
      <c r="D1" s="26"/>
      <c r="E1" s="41"/>
    </row>
    <row r="2" spans="1:5" s="60" customFormat="1" ht="50" customHeight="1" thickBot="1" x14ac:dyDescent="0.25">
      <c r="A2" s="95" t="s">
        <v>11</v>
      </c>
      <c r="B2" s="96" t="s">
        <v>194</v>
      </c>
      <c r="C2" s="96" t="s">
        <v>0</v>
      </c>
      <c r="D2" s="97" t="s">
        <v>13</v>
      </c>
      <c r="E2" s="117" t="s">
        <v>14</v>
      </c>
    </row>
    <row r="3" spans="1:5" ht="50" customHeight="1" thickTop="1" thickBot="1" x14ac:dyDescent="0.25">
      <c r="A3" s="103" t="s">
        <v>28</v>
      </c>
      <c r="B3" s="74" t="s">
        <v>29</v>
      </c>
      <c r="C3" s="68" t="s">
        <v>96</v>
      </c>
      <c r="D3" s="278" t="s">
        <v>30</v>
      </c>
      <c r="E3" s="43" t="s">
        <v>311</v>
      </c>
    </row>
    <row r="4" spans="1:5" ht="50" customHeight="1" thickTop="1" thickBot="1" x14ac:dyDescent="0.25">
      <c r="A4" s="103" t="s">
        <v>28</v>
      </c>
      <c r="B4" s="21" t="s">
        <v>409</v>
      </c>
      <c r="C4" s="64" t="s">
        <v>78</v>
      </c>
      <c r="D4" s="67" t="s">
        <v>17</v>
      </c>
      <c r="E4" s="43" t="s">
        <v>298</v>
      </c>
    </row>
    <row r="5" spans="1:5" ht="50" customHeight="1" thickTop="1" thickBot="1" x14ac:dyDescent="0.25">
      <c r="A5" s="103" t="s">
        <v>28</v>
      </c>
      <c r="B5" s="21" t="s">
        <v>418</v>
      </c>
      <c r="C5" s="64" t="s">
        <v>78</v>
      </c>
      <c r="D5" s="67" t="s">
        <v>17</v>
      </c>
      <c r="E5" s="43" t="s">
        <v>297</v>
      </c>
    </row>
    <row r="6" spans="1:5" ht="50" customHeight="1" thickTop="1" thickBot="1" x14ac:dyDescent="0.25">
      <c r="A6" s="103" t="s">
        <v>28</v>
      </c>
      <c r="B6" s="21" t="s">
        <v>419</v>
      </c>
      <c r="C6" s="64" t="s">
        <v>78</v>
      </c>
      <c r="D6" s="67" t="s">
        <v>17</v>
      </c>
      <c r="E6" s="43" t="s">
        <v>296</v>
      </c>
    </row>
    <row r="7" spans="1:5" ht="50" customHeight="1" thickTop="1" thickBot="1" x14ac:dyDescent="0.25">
      <c r="A7" s="103" t="s">
        <v>28</v>
      </c>
      <c r="B7" s="21" t="s">
        <v>420</v>
      </c>
      <c r="C7" s="64" t="s">
        <v>78</v>
      </c>
      <c r="D7" s="67" t="s">
        <v>17</v>
      </c>
      <c r="E7" s="43" t="s">
        <v>295</v>
      </c>
    </row>
    <row r="8" spans="1:5" ht="50" customHeight="1" thickTop="1" thickBot="1" x14ac:dyDescent="0.25">
      <c r="A8" s="103" t="s">
        <v>28</v>
      </c>
      <c r="B8" s="21" t="s">
        <v>421</v>
      </c>
      <c r="C8" s="64" t="s">
        <v>78</v>
      </c>
      <c r="D8" s="67" t="s">
        <v>17</v>
      </c>
      <c r="E8" s="43" t="s">
        <v>294</v>
      </c>
    </row>
    <row r="9" spans="1:5" ht="50" customHeight="1" thickTop="1" thickBot="1" x14ac:dyDescent="0.25">
      <c r="A9" s="103" t="s">
        <v>28</v>
      </c>
      <c r="B9" s="21" t="s">
        <v>422</v>
      </c>
      <c r="C9" s="64" t="s">
        <v>446</v>
      </c>
      <c r="D9" s="67" t="s">
        <v>17</v>
      </c>
      <c r="E9" s="43" t="s">
        <v>302</v>
      </c>
    </row>
    <row r="10" spans="1:5" ht="50" customHeight="1" thickTop="1" thickBot="1" x14ac:dyDescent="0.25">
      <c r="A10" s="103" t="s">
        <v>28</v>
      </c>
      <c r="B10" s="21" t="s">
        <v>423</v>
      </c>
      <c r="C10" s="64" t="s">
        <v>446</v>
      </c>
      <c r="D10" s="67" t="s">
        <v>17</v>
      </c>
      <c r="E10" s="43" t="s">
        <v>293</v>
      </c>
    </row>
    <row r="11" spans="1:5" ht="50" customHeight="1" thickTop="1" thickBot="1" x14ac:dyDescent="0.25">
      <c r="A11" s="103" t="s">
        <v>28</v>
      </c>
      <c r="B11" s="72" t="s">
        <v>55</v>
      </c>
      <c r="C11" s="64" t="s">
        <v>69</v>
      </c>
      <c r="D11" s="67" t="s">
        <v>17</v>
      </c>
      <c r="E11" s="43" t="s">
        <v>299</v>
      </c>
    </row>
    <row r="12" spans="1:5" ht="50" customHeight="1" thickTop="1" thickBot="1" x14ac:dyDescent="0.25">
      <c r="A12" s="103" t="s">
        <v>28</v>
      </c>
      <c r="B12" s="89" t="s">
        <v>412</v>
      </c>
      <c r="C12" s="61" t="s">
        <v>356</v>
      </c>
      <c r="D12" s="67" t="s">
        <v>17</v>
      </c>
      <c r="E12" s="43" t="s">
        <v>298</v>
      </c>
    </row>
    <row r="13" spans="1:5" ht="50" customHeight="1" thickTop="1" thickBot="1" x14ac:dyDescent="0.25">
      <c r="A13" s="103" t="s">
        <v>28</v>
      </c>
      <c r="B13" s="90" t="s">
        <v>413</v>
      </c>
      <c r="C13" s="61" t="s">
        <v>94</v>
      </c>
      <c r="D13" s="67" t="s">
        <v>17</v>
      </c>
      <c r="E13" s="43" t="s">
        <v>297</v>
      </c>
    </row>
    <row r="14" spans="1:5" ht="50" customHeight="1" thickTop="1" thickBot="1" x14ac:dyDescent="0.25">
      <c r="A14" s="103" t="s">
        <v>28</v>
      </c>
      <c r="B14" s="90" t="s">
        <v>414</v>
      </c>
      <c r="C14" s="61" t="s">
        <v>94</v>
      </c>
      <c r="D14" s="67" t="s">
        <v>17</v>
      </c>
      <c r="E14" s="43" t="s">
        <v>296</v>
      </c>
    </row>
    <row r="15" spans="1:5" ht="50" customHeight="1" thickTop="1" thickBot="1" x14ac:dyDescent="0.25">
      <c r="A15" s="103" t="s">
        <v>28</v>
      </c>
      <c r="B15" s="90" t="s">
        <v>415</v>
      </c>
      <c r="C15" s="61" t="s">
        <v>94</v>
      </c>
      <c r="D15" s="67" t="s">
        <v>17</v>
      </c>
      <c r="E15" s="43" t="s">
        <v>295</v>
      </c>
    </row>
    <row r="16" spans="1:5" ht="50" customHeight="1" thickTop="1" thickBot="1" x14ac:dyDescent="0.25">
      <c r="A16" s="103" t="s">
        <v>28</v>
      </c>
      <c r="B16" s="90" t="s">
        <v>416</v>
      </c>
      <c r="C16" s="61" t="s">
        <v>94</v>
      </c>
      <c r="D16" s="67" t="s">
        <v>17</v>
      </c>
      <c r="E16" s="43" t="s">
        <v>294</v>
      </c>
    </row>
    <row r="17" spans="1:12" ht="50" customHeight="1" thickTop="1" thickBot="1" x14ac:dyDescent="0.25">
      <c r="A17" s="103" t="s">
        <v>28</v>
      </c>
      <c r="B17" s="90" t="s">
        <v>417</v>
      </c>
      <c r="C17" s="61" t="s">
        <v>94</v>
      </c>
      <c r="D17" s="67" t="s">
        <v>17</v>
      </c>
      <c r="E17" s="43" t="s">
        <v>339</v>
      </c>
    </row>
    <row r="18" spans="1:12" ht="50" customHeight="1" thickTop="1" thickBot="1" x14ac:dyDescent="0.25">
      <c r="A18" s="103" t="s">
        <v>28</v>
      </c>
      <c r="B18" s="137" t="s">
        <v>449</v>
      </c>
      <c r="C18" s="61" t="s">
        <v>59</v>
      </c>
      <c r="D18" s="67" t="s">
        <v>17</v>
      </c>
      <c r="E18" s="43" t="s">
        <v>142</v>
      </c>
    </row>
    <row r="19" spans="1:12" ht="65" customHeight="1" thickTop="1" thickBot="1" x14ac:dyDescent="0.25">
      <c r="A19" s="61" t="s">
        <v>28</v>
      </c>
      <c r="B19" s="75" t="s">
        <v>213</v>
      </c>
      <c r="C19" s="68" t="s">
        <v>109</v>
      </c>
      <c r="D19" s="278" t="s">
        <v>30</v>
      </c>
      <c r="E19" s="105" t="s">
        <v>312</v>
      </c>
      <c r="F19" s="280"/>
      <c r="G19" s="281"/>
      <c r="H19" s="282"/>
      <c r="I19" s="282"/>
      <c r="J19" s="283"/>
      <c r="K19" s="284"/>
      <c r="L19" s="285"/>
    </row>
    <row r="20" spans="1:12" ht="50" customHeight="1" thickTop="1" thickBot="1" x14ac:dyDescent="0.25">
      <c r="A20" s="103" t="s">
        <v>41</v>
      </c>
      <c r="B20" s="74" t="s">
        <v>7</v>
      </c>
      <c r="C20" s="68" t="s">
        <v>338</v>
      </c>
      <c r="D20" s="278" t="s">
        <v>30</v>
      </c>
      <c r="E20" s="43" t="s">
        <v>311</v>
      </c>
    </row>
    <row r="21" spans="1:12" ht="50" customHeight="1" thickTop="1" thickBot="1" x14ac:dyDescent="0.25">
      <c r="A21" s="103" t="s">
        <v>41</v>
      </c>
      <c r="B21" s="72" t="s">
        <v>55</v>
      </c>
      <c r="C21" s="64" t="s">
        <v>69</v>
      </c>
      <c r="D21" s="67" t="s">
        <v>17</v>
      </c>
      <c r="E21" s="43" t="s">
        <v>299</v>
      </c>
    </row>
    <row r="22" spans="1:12" ht="50" customHeight="1" thickTop="1" thickBot="1" x14ac:dyDescent="0.25">
      <c r="A22" s="103" t="s">
        <v>41</v>
      </c>
      <c r="B22" s="21" t="s">
        <v>424</v>
      </c>
      <c r="C22" s="64" t="s">
        <v>78</v>
      </c>
      <c r="D22" s="67" t="s">
        <v>17</v>
      </c>
      <c r="E22" s="43" t="s">
        <v>298</v>
      </c>
    </row>
    <row r="23" spans="1:12" ht="50" customHeight="1" thickTop="1" thickBot="1" x14ac:dyDescent="0.25">
      <c r="A23" s="103" t="s">
        <v>41</v>
      </c>
      <c r="B23" s="21" t="s">
        <v>425</v>
      </c>
      <c r="C23" s="64" t="s">
        <v>78</v>
      </c>
      <c r="D23" s="67" t="s">
        <v>17</v>
      </c>
      <c r="E23" s="43" t="s">
        <v>297</v>
      </c>
    </row>
    <row r="24" spans="1:12" ht="50" customHeight="1" thickTop="1" thickBot="1" x14ac:dyDescent="0.25">
      <c r="A24" s="103" t="s">
        <v>41</v>
      </c>
      <c r="B24" s="21" t="s">
        <v>426</v>
      </c>
      <c r="C24" s="64" t="s">
        <v>78</v>
      </c>
      <c r="D24" s="67" t="s">
        <v>17</v>
      </c>
      <c r="E24" s="43" t="s">
        <v>296</v>
      </c>
    </row>
    <row r="25" spans="1:12" ht="50" customHeight="1" thickTop="1" thickBot="1" x14ac:dyDescent="0.25">
      <c r="A25" s="103" t="s">
        <v>41</v>
      </c>
      <c r="B25" s="21" t="s">
        <v>427</v>
      </c>
      <c r="C25" s="64" t="s">
        <v>78</v>
      </c>
      <c r="D25" s="67" t="s">
        <v>17</v>
      </c>
      <c r="E25" s="43" t="s">
        <v>295</v>
      </c>
    </row>
    <row r="26" spans="1:12" ht="50" customHeight="1" thickTop="1" thickBot="1" x14ac:dyDescent="0.25">
      <c r="A26" s="103" t="s">
        <v>41</v>
      </c>
      <c r="B26" s="21" t="s">
        <v>428</v>
      </c>
      <c r="C26" s="64" t="s">
        <v>78</v>
      </c>
      <c r="D26" s="67" t="s">
        <v>17</v>
      </c>
      <c r="E26" s="43" t="s">
        <v>294</v>
      </c>
    </row>
    <row r="27" spans="1:12" ht="50" customHeight="1" thickTop="1" thickBot="1" x14ac:dyDescent="0.25">
      <c r="A27" s="103" t="s">
        <v>41</v>
      </c>
      <c r="B27" s="21" t="s">
        <v>440</v>
      </c>
      <c r="C27" s="64" t="s">
        <v>78</v>
      </c>
      <c r="D27" s="67" t="s">
        <v>17</v>
      </c>
      <c r="E27" s="43" t="s">
        <v>302</v>
      </c>
    </row>
    <row r="28" spans="1:12" ht="50" customHeight="1" thickTop="1" thickBot="1" x14ac:dyDescent="0.25">
      <c r="A28" s="103" t="s">
        <v>41</v>
      </c>
      <c r="B28" s="21" t="s">
        <v>441</v>
      </c>
      <c r="C28" s="64" t="s">
        <v>78</v>
      </c>
      <c r="D28" s="67" t="s">
        <v>17</v>
      </c>
      <c r="E28" s="43" t="s">
        <v>293</v>
      </c>
    </row>
    <row r="29" spans="1:12" ht="50" customHeight="1" thickTop="1" thickBot="1" x14ac:dyDescent="0.25">
      <c r="A29" s="103" t="s">
        <v>41</v>
      </c>
      <c r="B29" s="21" t="s">
        <v>429</v>
      </c>
      <c r="C29" s="61" t="s">
        <v>84</v>
      </c>
      <c r="D29" s="67" t="s">
        <v>17</v>
      </c>
      <c r="E29" s="43" t="s">
        <v>298</v>
      </c>
    </row>
    <row r="30" spans="1:12" ht="50" customHeight="1" thickTop="1" thickBot="1" x14ac:dyDescent="0.25">
      <c r="A30" s="103" t="s">
        <v>41</v>
      </c>
      <c r="B30" s="21" t="s">
        <v>430</v>
      </c>
      <c r="C30" s="61" t="s">
        <v>84</v>
      </c>
      <c r="D30" s="67" t="s">
        <v>17</v>
      </c>
      <c r="E30" s="43" t="s">
        <v>297</v>
      </c>
    </row>
    <row r="31" spans="1:12" ht="50" customHeight="1" thickTop="1" thickBot="1" x14ac:dyDescent="0.25">
      <c r="A31" s="103" t="s">
        <v>41</v>
      </c>
      <c r="B31" s="21" t="s">
        <v>431</v>
      </c>
      <c r="C31" s="61" t="s">
        <v>84</v>
      </c>
      <c r="D31" s="67" t="s">
        <v>17</v>
      </c>
      <c r="E31" s="43" t="s">
        <v>296</v>
      </c>
    </row>
    <row r="32" spans="1:12" ht="50" customHeight="1" thickTop="1" thickBot="1" x14ac:dyDescent="0.25">
      <c r="A32" s="103" t="s">
        <v>41</v>
      </c>
      <c r="B32" s="21" t="s">
        <v>432</v>
      </c>
      <c r="C32" s="61" t="s">
        <v>84</v>
      </c>
      <c r="D32" s="67" t="s">
        <v>17</v>
      </c>
      <c r="E32" s="43" t="s">
        <v>295</v>
      </c>
    </row>
    <row r="33" spans="1:5" ht="50" customHeight="1" thickTop="1" thickBot="1" x14ac:dyDescent="0.25">
      <c r="A33" s="103" t="s">
        <v>41</v>
      </c>
      <c r="B33" s="21" t="s">
        <v>433</v>
      </c>
      <c r="C33" s="61" t="s">
        <v>84</v>
      </c>
      <c r="D33" s="67" t="s">
        <v>17</v>
      </c>
      <c r="E33" s="43" t="s">
        <v>294</v>
      </c>
    </row>
    <row r="34" spans="1:5" ht="50" customHeight="1" thickTop="1" thickBot="1" x14ac:dyDescent="0.25">
      <c r="A34" s="103" t="s">
        <v>41</v>
      </c>
      <c r="B34" s="21" t="s">
        <v>442</v>
      </c>
      <c r="C34" s="61" t="s">
        <v>84</v>
      </c>
      <c r="D34" s="67" t="s">
        <v>17</v>
      </c>
      <c r="E34" s="43" t="s">
        <v>302</v>
      </c>
    </row>
    <row r="35" spans="1:5" ht="50" customHeight="1" thickTop="1" thickBot="1" x14ac:dyDescent="0.25">
      <c r="A35" s="103" t="s">
        <v>41</v>
      </c>
      <c r="B35" s="21" t="s">
        <v>434</v>
      </c>
      <c r="C35" s="61" t="s">
        <v>84</v>
      </c>
      <c r="D35" s="67" t="s">
        <v>17</v>
      </c>
      <c r="E35" s="43" t="s">
        <v>293</v>
      </c>
    </row>
    <row r="36" spans="1:5" ht="103" customHeight="1" thickTop="1" thickBot="1" x14ac:dyDescent="0.25">
      <c r="A36" s="110" t="s">
        <v>51</v>
      </c>
      <c r="B36" s="113" t="s">
        <v>376</v>
      </c>
      <c r="C36" s="111" t="s">
        <v>3</v>
      </c>
      <c r="D36" s="279" t="s">
        <v>30</v>
      </c>
      <c r="E36" s="43" t="s">
        <v>311</v>
      </c>
    </row>
    <row r="38" spans="1:5" ht="50" customHeight="1" x14ac:dyDescent="0.2">
      <c r="A38" s="646"/>
      <c r="B38" s="646"/>
    </row>
    <row r="40" spans="1:5" ht="50" customHeight="1" x14ac:dyDescent="0.2">
      <c r="A40" s="24"/>
    </row>
    <row r="41" spans="1:5" ht="50" customHeight="1" x14ac:dyDescent="0.2">
      <c r="A41" s="24"/>
    </row>
    <row r="42" spans="1:5" ht="50" customHeight="1" x14ac:dyDescent="0.2">
      <c r="A42" s="647"/>
      <c r="B42" s="647"/>
    </row>
    <row r="56" spans="1:27" s="26" customFormat="1" ht="50" customHeight="1" x14ac:dyDescent="0.2">
      <c r="A56" s="62"/>
      <c r="B56" s="24"/>
      <c r="C56" s="62"/>
      <c r="D56" s="62"/>
      <c r="E56" s="42"/>
      <c r="F56" s="24"/>
      <c r="G56" s="24"/>
      <c r="H56" s="24"/>
      <c r="I56" s="24"/>
      <c r="J56" s="24"/>
      <c r="K56" s="24"/>
      <c r="L56" s="24"/>
      <c r="M56" s="24"/>
      <c r="N56" s="24"/>
      <c r="O56" s="24"/>
      <c r="P56" s="24"/>
      <c r="Q56" s="24"/>
      <c r="R56" s="24"/>
      <c r="S56" s="24"/>
      <c r="T56" s="24"/>
      <c r="U56" s="24"/>
      <c r="V56" s="24"/>
      <c r="W56" s="24"/>
      <c r="X56" s="24"/>
      <c r="Y56" s="24"/>
      <c r="Z56" s="24"/>
      <c r="AA56" s="24"/>
    </row>
    <row r="61" spans="1:27" s="26" customFormat="1" ht="50" customHeight="1" x14ac:dyDescent="0.2">
      <c r="A61" s="62"/>
      <c r="B61" s="24" t="s">
        <v>342</v>
      </c>
      <c r="C61" s="62" t="s">
        <v>343</v>
      </c>
      <c r="D61" s="62"/>
      <c r="E61" s="42"/>
      <c r="F61" s="24"/>
      <c r="G61" s="24"/>
      <c r="H61" s="24"/>
      <c r="I61" s="24"/>
      <c r="J61" s="24"/>
      <c r="K61" s="24"/>
      <c r="L61" s="24"/>
      <c r="M61" s="24"/>
      <c r="N61" s="24"/>
      <c r="O61" s="24"/>
      <c r="P61" s="24"/>
      <c r="Q61" s="24"/>
      <c r="R61" s="24"/>
      <c r="S61" s="24"/>
      <c r="T61" s="24"/>
      <c r="U61" s="24"/>
      <c r="V61" s="24"/>
      <c r="W61" s="24"/>
      <c r="X61" s="24"/>
      <c r="Y61" s="24"/>
      <c r="Z61" s="24"/>
      <c r="AA61" s="24"/>
    </row>
    <row r="62" spans="1:27" s="26" customFormat="1" ht="50" customHeight="1" x14ac:dyDescent="0.2">
      <c r="A62" s="62"/>
      <c r="B62" s="24" t="s">
        <v>344</v>
      </c>
      <c r="C62" s="128" t="s">
        <v>345</v>
      </c>
      <c r="D62" s="62"/>
      <c r="E62" s="42"/>
      <c r="F62" s="24"/>
      <c r="G62" s="24"/>
      <c r="H62" s="24"/>
      <c r="I62" s="24"/>
      <c r="J62" s="24"/>
      <c r="K62" s="24"/>
      <c r="L62" s="24"/>
      <c r="M62" s="24"/>
      <c r="N62" s="24"/>
      <c r="O62" s="24"/>
      <c r="P62" s="24"/>
      <c r="Q62" s="24"/>
      <c r="R62" s="24"/>
      <c r="S62" s="24"/>
      <c r="T62" s="24"/>
      <c r="U62" s="24"/>
      <c r="V62" s="24"/>
      <c r="W62" s="24"/>
      <c r="X62" s="24"/>
      <c r="Y62" s="24"/>
      <c r="Z62" s="24"/>
      <c r="AA62" s="24"/>
    </row>
  </sheetData>
  <mergeCells count="2">
    <mergeCell ref="A42:B42"/>
    <mergeCell ref="A38:B38"/>
  </mergeCells>
  <pageMargins left="0.25" right="0.25" top="0.75" bottom="0.75" header="0.3" footer="0.3"/>
  <pageSetup paperSize="3" scale="32" fitToHeight="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3E74-0AEF-B640-A0D8-3110AC54215C}">
  <dimension ref="A1:D93"/>
  <sheetViews>
    <sheetView topLeftCell="A65" workbookViewId="0">
      <selection activeCell="A84" sqref="A84:C91"/>
    </sheetView>
  </sheetViews>
  <sheetFormatPr baseColWidth="10" defaultRowHeight="16" x14ac:dyDescent="0.2"/>
  <cols>
    <col min="1" max="1" width="99.33203125" customWidth="1"/>
    <col min="2" max="2" width="24.83203125" customWidth="1"/>
    <col min="3" max="3" width="16.5" style="156" customWidth="1"/>
    <col min="4" max="4" width="45" customWidth="1"/>
  </cols>
  <sheetData>
    <row r="1" spans="1:4" ht="29" thickBot="1" x14ac:dyDescent="0.25">
      <c r="A1" s="650" t="s">
        <v>374</v>
      </c>
      <c r="B1" s="650"/>
      <c r="C1" s="650"/>
    </row>
    <row r="2" spans="1:4" ht="26" thickTop="1" thickBot="1" x14ac:dyDescent="0.25">
      <c r="A2" s="143" t="s">
        <v>194</v>
      </c>
      <c r="B2" s="143" t="s">
        <v>0</v>
      </c>
      <c r="C2" s="154" t="s">
        <v>14</v>
      </c>
    </row>
    <row r="3" spans="1:4" s="24" customFormat="1" ht="25" thickTop="1" thickBot="1" x14ac:dyDescent="0.25">
      <c r="A3" s="146" t="s">
        <v>223</v>
      </c>
      <c r="B3" s="147" t="s">
        <v>222</v>
      </c>
      <c r="C3" s="148" t="s">
        <v>147</v>
      </c>
    </row>
    <row r="4" spans="1:4" ht="23" thickTop="1" thickBot="1" x14ac:dyDescent="0.25">
      <c r="A4" s="149" t="s">
        <v>1</v>
      </c>
      <c r="B4" s="150" t="s">
        <v>98</v>
      </c>
      <c r="C4" s="151" t="s">
        <v>304</v>
      </c>
    </row>
    <row r="5" spans="1:4" ht="23" thickTop="1" thickBot="1" x14ac:dyDescent="0.25">
      <c r="A5" s="146" t="s">
        <v>23</v>
      </c>
      <c r="B5" s="147" t="s">
        <v>58</v>
      </c>
      <c r="C5" s="148" t="s">
        <v>303</v>
      </c>
    </row>
    <row r="6" spans="1:4" ht="23" thickTop="1" thickBot="1" x14ac:dyDescent="0.25">
      <c r="A6" s="146" t="s">
        <v>26</v>
      </c>
      <c r="B6" s="147" t="s">
        <v>62</v>
      </c>
      <c r="C6" s="148" t="s">
        <v>304</v>
      </c>
    </row>
    <row r="7" spans="1:4" ht="23" thickTop="1" thickBot="1" x14ac:dyDescent="0.25">
      <c r="A7" s="146" t="s">
        <v>27</v>
      </c>
      <c r="B7" s="147" t="s">
        <v>63</v>
      </c>
      <c r="C7" s="148" t="s">
        <v>303</v>
      </c>
    </row>
    <row r="8" spans="1:4" ht="17" thickTop="1" x14ac:dyDescent="0.2"/>
    <row r="10" spans="1:4" ht="22" customHeight="1" thickBot="1" x14ac:dyDescent="0.25">
      <c r="A10" s="650" t="s">
        <v>375</v>
      </c>
      <c r="B10" s="650"/>
      <c r="C10" s="650"/>
    </row>
    <row r="11" spans="1:4" ht="25" thickBot="1" x14ac:dyDescent="0.25">
      <c r="A11" s="96" t="s">
        <v>194</v>
      </c>
      <c r="B11" s="96" t="s">
        <v>0</v>
      </c>
      <c r="C11" s="153" t="s">
        <v>14</v>
      </c>
    </row>
    <row r="12" spans="1:4" ht="26" customHeight="1" thickTop="1" thickBot="1" x14ac:dyDescent="0.25">
      <c r="A12" s="74" t="s">
        <v>16</v>
      </c>
      <c r="B12" s="63" t="s">
        <v>56</v>
      </c>
      <c r="C12" s="145" t="s">
        <v>146</v>
      </c>
    </row>
    <row r="13" spans="1:4" ht="26" customHeight="1" thickTop="1" thickBot="1" x14ac:dyDescent="0.25">
      <c r="A13" s="74" t="s">
        <v>18</v>
      </c>
      <c r="B13" s="63" t="s">
        <v>57</v>
      </c>
      <c r="C13" s="145" t="s">
        <v>146</v>
      </c>
    </row>
    <row r="14" spans="1:4" ht="26" customHeight="1" thickTop="1" thickBot="1" x14ac:dyDescent="0.25">
      <c r="A14" s="74" t="s">
        <v>19</v>
      </c>
      <c r="B14" s="63" t="s">
        <v>65</v>
      </c>
      <c r="C14" s="145" t="s">
        <v>144</v>
      </c>
      <c r="D14" s="24"/>
    </row>
    <row r="15" spans="1:4" ht="26" customHeight="1" thickTop="1" thickBot="1" x14ac:dyDescent="0.25">
      <c r="A15" s="94" t="s">
        <v>258</v>
      </c>
      <c r="B15" s="63" t="s">
        <v>166</v>
      </c>
      <c r="C15" s="145" t="s">
        <v>145</v>
      </c>
      <c r="D15" s="24"/>
    </row>
    <row r="16" spans="1:4" ht="26" customHeight="1" thickTop="1" thickBot="1" x14ac:dyDescent="0.25">
      <c r="A16" s="74" t="s">
        <v>25</v>
      </c>
      <c r="B16" s="63" t="s">
        <v>60</v>
      </c>
      <c r="C16" s="157" t="s">
        <v>142</v>
      </c>
      <c r="D16" s="24"/>
    </row>
    <row r="17" spans="1:4" ht="26" customHeight="1" thickTop="1" thickBot="1" x14ac:dyDescent="0.25">
      <c r="A17" s="74" t="s">
        <v>24</v>
      </c>
      <c r="B17" s="63" t="s">
        <v>61</v>
      </c>
      <c r="C17" s="145" t="s">
        <v>305</v>
      </c>
      <c r="D17" s="152" t="s">
        <v>373</v>
      </c>
    </row>
    <row r="18" spans="1:4" ht="26" customHeight="1" thickTop="1" thickBot="1" x14ac:dyDescent="0.25">
      <c r="A18" s="74" t="s">
        <v>232</v>
      </c>
      <c r="B18" s="63" t="s">
        <v>171</v>
      </c>
      <c r="C18" s="145" t="s">
        <v>145</v>
      </c>
    </row>
    <row r="19" spans="1:4" ht="17" thickTop="1" x14ac:dyDescent="0.2"/>
    <row r="20" spans="1:4" ht="29" thickBot="1" x14ac:dyDescent="0.25">
      <c r="A20" s="650" t="s">
        <v>377</v>
      </c>
      <c r="B20" s="650"/>
      <c r="C20" s="650"/>
    </row>
    <row r="21" spans="1:4" ht="25" thickBot="1" x14ac:dyDescent="0.25">
      <c r="A21" s="96" t="s">
        <v>194</v>
      </c>
      <c r="B21" s="96" t="s">
        <v>0</v>
      </c>
      <c r="C21" s="153" t="s">
        <v>14</v>
      </c>
    </row>
    <row r="22" spans="1:4" ht="26" thickTop="1" thickBot="1" x14ac:dyDescent="0.25">
      <c r="A22" s="21" t="s">
        <v>236</v>
      </c>
      <c r="B22" s="64" t="s">
        <v>78</v>
      </c>
      <c r="C22" s="145" t="s">
        <v>298</v>
      </c>
    </row>
    <row r="23" spans="1:4" ht="26" thickTop="1" thickBot="1" x14ac:dyDescent="0.25">
      <c r="A23" s="21" t="s">
        <v>237</v>
      </c>
      <c r="B23" s="64" t="s">
        <v>78</v>
      </c>
      <c r="C23" s="145" t="s">
        <v>297</v>
      </c>
    </row>
    <row r="24" spans="1:4" ht="26" thickTop="1" thickBot="1" x14ac:dyDescent="0.25">
      <c r="A24" s="21" t="s">
        <v>238</v>
      </c>
      <c r="B24" s="64" t="s">
        <v>78</v>
      </c>
      <c r="C24" s="145" t="s">
        <v>296</v>
      </c>
    </row>
    <row r="25" spans="1:4" ht="26" thickTop="1" thickBot="1" x14ac:dyDescent="0.25">
      <c r="A25" s="21" t="s">
        <v>239</v>
      </c>
      <c r="B25" s="64" t="s">
        <v>78</v>
      </c>
      <c r="C25" s="145" t="s">
        <v>295</v>
      </c>
    </row>
    <row r="26" spans="1:4" ht="26" thickTop="1" thickBot="1" x14ac:dyDescent="0.25">
      <c r="A26" s="21" t="s">
        <v>240</v>
      </c>
      <c r="B26" s="64" t="s">
        <v>78</v>
      </c>
      <c r="C26" s="145" t="s">
        <v>294</v>
      </c>
    </row>
    <row r="27" spans="1:4" ht="26" thickTop="1" thickBot="1" x14ac:dyDescent="0.25">
      <c r="A27" s="21" t="s">
        <v>351</v>
      </c>
      <c r="B27" s="64" t="s">
        <v>78</v>
      </c>
      <c r="C27" s="145" t="s">
        <v>302</v>
      </c>
    </row>
    <row r="28" spans="1:4" ht="26" thickTop="1" thickBot="1" x14ac:dyDescent="0.25">
      <c r="A28" s="21" t="s">
        <v>352</v>
      </c>
      <c r="B28" s="64" t="s">
        <v>78</v>
      </c>
      <c r="C28" s="145" t="s">
        <v>293</v>
      </c>
    </row>
    <row r="29" spans="1:4" ht="9" customHeight="1" thickTop="1" thickBot="1" x14ac:dyDescent="0.25"/>
    <row r="30" spans="1:4" ht="26" thickTop="1" thickBot="1" x14ac:dyDescent="0.25">
      <c r="A30" s="89" t="s">
        <v>353</v>
      </c>
      <c r="B30" s="61" t="s">
        <v>356</v>
      </c>
      <c r="C30" s="145" t="s">
        <v>298</v>
      </c>
    </row>
    <row r="31" spans="1:4" ht="26" thickTop="1" thickBot="1" x14ac:dyDescent="0.25">
      <c r="A31" s="90" t="s">
        <v>241</v>
      </c>
      <c r="B31" s="61" t="s">
        <v>94</v>
      </c>
      <c r="C31" s="145" t="s">
        <v>297</v>
      </c>
    </row>
    <row r="32" spans="1:4" ht="26" thickTop="1" thickBot="1" x14ac:dyDescent="0.25">
      <c r="A32" s="90" t="s">
        <v>242</v>
      </c>
      <c r="B32" s="61" t="s">
        <v>94</v>
      </c>
      <c r="C32" s="145" t="s">
        <v>296</v>
      </c>
    </row>
    <row r="33" spans="1:4" ht="26" thickTop="1" thickBot="1" x14ac:dyDescent="0.25">
      <c r="A33" s="90" t="s">
        <v>243</v>
      </c>
      <c r="B33" s="61" t="s">
        <v>94</v>
      </c>
      <c r="C33" s="145" t="s">
        <v>295</v>
      </c>
    </row>
    <row r="34" spans="1:4" ht="26" thickTop="1" thickBot="1" x14ac:dyDescent="0.25">
      <c r="A34" s="90" t="s">
        <v>244</v>
      </c>
      <c r="B34" s="61" t="s">
        <v>94</v>
      </c>
      <c r="C34" s="145" t="s">
        <v>294</v>
      </c>
    </row>
    <row r="35" spans="1:4" ht="26" thickTop="1" thickBot="1" x14ac:dyDescent="0.3">
      <c r="A35" s="90" t="s">
        <v>354</v>
      </c>
      <c r="B35" s="61" t="s">
        <v>94</v>
      </c>
      <c r="C35" s="145" t="s">
        <v>339</v>
      </c>
      <c r="D35" s="165"/>
    </row>
    <row r="36" spans="1:4" ht="26" thickTop="1" thickBot="1" x14ac:dyDescent="0.4">
      <c r="A36" s="132" t="s">
        <v>355</v>
      </c>
      <c r="B36" s="61" t="s">
        <v>94</v>
      </c>
      <c r="C36" s="145" t="s">
        <v>293</v>
      </c>
      <c r="D36" s="166" t="s">
        <v>381</v>
      </c>
    </row>
    <row r="37" spans="1:4" ht="10" customHeight="1" thickTop="1" thickBot="1" x14ac:dyDescent="0.25"/>
    <row r="38" spans="1:4" ht="26" thickTop="1" thickBot="1" x14ac:dyDescent="0.25">
      <c r="A38" s="72" t="s">
        <v>55</v>
      </c>
      <c r="B38" s="64" t="s">
        <v>69</v>
      </c>
      <c r="C38" s="144" t="s">
        <v>299</v>
      </c>
    </row>
    <row r="39" spans="1:4" ht="24" thickTop="1" x14ac:dyDescent="0.2">
      <c r="A39" s="161"/>
      <c r="B39" s="162"/>
      <c r="C39" s="42"/>
    </row>
    <row r="41" spans="1:4" ht="29" thickBot="1" x14ac:dyDescent="0.25">
      <c r="A41" s="650" t="s">
        <v>378</v>
      </c>
      <c r="B41" s="650"/>
      <c r="C41" s="650"/>
    </row>
    <row r="42" spans="1:4" ht="25" thickBot="1" x14ac:dyDescent="0.25">
      <c r="A42" s="96" t="s">
        <v>194</v>
      </c>
      <c r="B42" s="96" t="s">
        <v>0</v>
      </c>
      <c r="C42" s="153" t="s">
        <v>14</v>
      </c>
    </row>
    <row r="43" spans="1:4" ht="26" customHeight="1" thickTop="1" thickBot="1" x14ac:dyDescent="0.25">
      <c r="A43" s="74" t="s">
        <v>4</v>
      </c>
      <c r="B43" s="61" t="s">
        <v>56</v>
      </c>
      <c r="C43" s="144" t="s">
        <v>159</v>
      </c>
    </row>
    <row r="44" spans="1:4" ht="26" customHeight="1" thickTop="1" thickBot="1" x14ac:dyDescent="0.25">
      <c r="A44" s="74" t="s">
        <v>31</v>
      </c>
      <c r="B44" s="61" t="s">
        <v>56</v>
      </c>
      <c r="C44" s="144" t="s">
        <v>146</v>
      </c>
    </row>
    <row r="45" spans="1:4" ht="26" customHeight="1" thickTop="1" thickBot="1" x14ac:dyDescent="0.25">
      <c r="A45" s="74" t="s">
        <v>33</v>
      </c>
      <c r="B45" s="61" t="s">
        <v>67</v>
      </c>
      <c r="C45" s="144" t="s">
        <v>305</v>
      </c>
    </row>
    <row r="46" spans="1:4" ht="26" customHeight="1" thickTop="1" thickBot="1" x14ac:dyDescent="0.25">
      <c r="A46" s="74" t="s">
        <v>35</v>
      </c>
      <c r="B46" s="61" t="s">
        <v>79</v>
      </c>
      <c r="C46" s="144" t="s">
        <v>145</v>
      </c>
    </row>
    <row r="47" spans="1:4" ht="26" customHeight="1" thickTop="1" thickBot="1" x14ac:dyDescent="0.4">
      <c r="A47" s="134" t="s">
        <v>379</v>
      </c>
      <c r="B47" s="68" t="s">
        <v>370</v>
      </c>
      <c r="C47" s="144" t="s">
        <v>144</v>
      </c>
    </row>
    <row r="48" spans="1:4" ht="26" customHeight="1" thickTop="1" thickBot="1" x14ac:dyDescent="0.25">
      <c r="A48" s="74" t="s">
        <v>36</v>
      </c>
      <c r="B48" s="61" t="s">
        <v>74</v>
      </c>
      <c r="C48" s="144" t="s">
        <v>144</v>
      </c>
    </row>
    <row r="49" spans="1:3" ht="49" customHeight="1" thickTop="1" thickBot="1" x14ac:dyDescent="0.25">
      <c r="A49" s="74" t="s">
        <v>279</v>
      </c>
      <c r="B49" s="61" t="s">
        <v>201</v>
      </c>
      <c r="C49" s="158" t="s">
        <v>146</v>
      </c>
    </row>
    <row r="50" spans="1:3" ht="26" customHeight="1" thickTop="1" thickBot="1" x14ac:dyDescent="0.25">
      <c r="A50" s="74" t="s">
        <v>32</v>
      </c>
      <c r="B50" s="61" t="s">
        <v>201</v>
      </c>
      <c r="C50" s="159" t="s">
        <v>145</v>
      </c>
    </row>
    <row r="51" spans="1:3" ht="26" customHeight="1" thickTop="1" thickBot="1" x14ac:dyDescent="0.25">
      <c r="A51" s="74" t="s">
        <v>275</v>
      </c>
      <c r="B51" s="61" t="s">
        <v>201</v>
      </c>
      <c r="C51" s="160" t="s">
        <v>143</v>
      </c>
    </row>
    <row r="52" spans="1:3" ht="26" customHeight="1" thickTop="1" thickBot="1" x14ac:dyDescent="0.25">
      <c r="A52" s="106" t="s">
        <v>219</v>
      </c>
      <c r="B52" s="65" t="s">
        <v>266</v>
      </c>
      <c r="C52" s="160" t="s">
        <v>147</v>
      </c>
    </row>
    <row r="53" spans="1:3" ht="26" customHeight="1" thickTop="1" thickBot="1" x14ac:dyDescent="0.25">
      <c r="A53" s="107" t="s">
        <v>220</v>
      </c>
      <c r="B53" s="65" t="s">
        <v>266</v>
      </c>
      <c r="C53" s="160" t="s">
        <v>143</v>
      </c>
    </row>
    <row r="54" spans="1:3" ht="26" customHeight="1" thickTop="1" thickBot="1" x14ac:dyDescent="0.25">
      <c r="A54" s="107" t="s">
        <v>221</v>
      </c>
      <c r="B54" s="65" t="s">
        <v>266</v>
      </c>
      <c r="C54" s="159" t="s">
        <v>145</v>
      </c>
    </row>
    <row r="55" spans="1:3" ht="26" customHeight="1" thickTop="1" thickBot="1" x14ac:dyDescent="0.25">
      <c r="A55" s="74" t="s">
        <v>6</v>
      </c>
      <c r="B55" s="61" t="s">
        <v>73</v>
      </c>
      <c r="C55" s="160" t="s">
        <v>300</v>
      </c>
    </row>
    <row r="56" spans="1:3" ht="26" customHeight="1" thickTop="1" thickBot="1" x14ac:dyDescent="0.25">
      <c r="A56" s="72" t="s">
        <v>163</v>
      </c>
      <c r="B56" s="64" t="s">
        <v>108</v>
      </c>
      <c r="C56" s="160" t="s">
        <v>5</v>
      </c>
    </row>
    <row r="57" spans="1:3" ht="26" customHeight="1" thickTop="1" thickBot="1" x14ac:dyDescent="0.25">
      <c r="A57" s="72" t="s">
        <v>359</v>
      </c>
      <c r="B57" s="61" t="s">
        <v>112</v>
      </c>
      <c r="C57" s="160" t="s">
        <v>147</v>
      </c>
    </row>
    <row r="58" spans="1:3" ht="26" customHeight="1" thickTop="1" thickBot="1" x14ac:dyDescent="0.25">
      <c r="A58" s="74" t="s">
        <v>38</v>
      </c>
      <c r="B58" s="61" t="s">
        <v>112</v>
      </c>
      <c r="C58" s="160" t="s">
        <v>146</v>
      </c>
    </row>
    <row r="59" spans="1:3" ht="26" customHeight="1" thickTop="1" thickBot="1" x14ac:dyDescent="0.25">
      <c r="A59" s="74" t="s">
        <v>172</v>
      </c>
      <c r="B59" s="61" t="s">
        <v>112</v>
      </c>
      <c r="C59" s="160" t="s">
        <v>142</v>
      </c>
    </row>
    <row r="60" spans="1:3" ht="24" thickTop="1" x14ac:dyDescent="0.2">
      <c r="A60" s="161"/>
      <c r="B60" s="163"/>
      <c r="C60" s="164"/>
    </row>
    <row r="62" spans="1:3" ht="29" thickBot="1" x14ac:dyDescent="0.25">
      <c r="A62" s="650" t="s">
        <v>382</v>
      </c>
      <c r="B62" s="650"/>
      <c r="C62" s="650"/>
    </row>
    <row r="63" spans="1:3" ht="25" thickBot="1" x14ac:dyDescent="0.25">
      <c r="A63" s="96" t="s">
        <v>194</v>
      </c>
      <c r="B63" s="96" t="s">
        <v>0</v>
      </c>
      <c r="C63" s="153" t="s">
        <v>14</v>
      </c>
    </row>
    <row r="64" spans="1:3" ht="26" thickTop="1" thickBot="1" x14ac:dyDescent="0.25">
      <c r="A64" s="21" t="s">
        <v>245</v>
      </c>
      <c r="B64" s="64" t="s">
        <v>78</v>
      </c>
      <c r="C64" s="144" t="s">
        <v>298</v>
      </c>
    </row>
    <row r="65" spans="1:3" ht="26" thickTop="1" thickBot="1" x14ac:dyDescent="0.25">
      <c r="A65" s="21" t="s">
        <v>246</v>
      </c>
      <c r="B65" s="64" t="s">
        <v>78</v>
      </c>
      <c r="C65" s="144" t="s">
        <v>297</v>
      </c>
    </row>
    <row r="66" spans="1:3" ht="26" thickTop="1" thickBot="1" x14ac:dyDescent="0.25">
      <c r="A66" s="21" t="s">
        <v>247</v>
      </c>
      <c r="B66" s="64" t="s">
        <v>78</v>
      </c>
      <c r="C66" s="144" t="s">
        <v>296</v>
      </c>
    </row>
    <row r="67" spans="1:3" ht="26" thickTop="1" thickBot="1" x14ac:dyDescent="0.25">
      <c r="A67" s="21" t="s">
        <v>248</v>
      </c>
      <c r="B67" s="64" t="s">
        <v>78</v>
      </c>
      <c r="C67" s="144" t="s">
        <v>295</v>
      </c>
    </row>
    <row r="68" spans="1:3" ht="26" thickTop="1" thickBot="1" x14ac:dyDescent="0.25">
      <c r="A68" s="21" t="s">
        <v>249</v>
      </c>
      <c r="B68" s="64" t="s">
        <v>78</v>
      </c>
      <c r="C68" s="144" t="s">
        <v>294</v>
      </c>
    </row>
    <row r="69" spans="1:3" ht="26" thickTop="1" thickBot="1" x14ac:dyDescent="0.25">
      <c r="A69" s="21" t="s">
        <v>250</v>
      </c>
      <c r="B69" s="64" t="s">
        <v>78</v>
      </c>
      <c r="C69" s="144" t="s">
        <v>302</v>
      </c>
    </row>
    <row r="70" spans="1:3" ht="26" thickTop="1" thickBot="1" x14ac:dyDescent="0.25">
      <c r="A70" s="21" t="s">
        <v>251</v>
      </c>
      <c r="B70" s="64" t="s">
        <v>78</v>
      </c>
      <c r="C70" s="144" t="s">
        <v>293</v>
      </c>
    </row>
    <row r="71" spans="1:3" ht="10" customHeight="1" thickTop="1" thickBot="1" x14ac:dyDescent="0.25"/>
    <row r="72" spans="1:3" ht="26" thickTop="1" thickBot="1" x14ac:dyDescent="0.25">
      <c r="A72" s="21" t="s">
        <v>252</v>
      </c>
      <c r="B72" s="61" t="s">
        <v>84</v>
      </c>
      <c r="C72" s="144" t="s">
        <v>298</v>
      </c>
    </row>
    <row r="73" spans="1:3" ht="26" thickTop="1" thickBot="1" x14ac:dyDescent="0.25">
      <c r="A73" s="21" t="s">
        <v>253</v>
      </c>
      <c r="B73" s="61" t="s">
        <v>84</v>
      </c>
      <c r="C73" s="144" t="s">
        <v>297</v>
      </c>
    </row>
    <row r="74" spans="1:3" ht="26" thickTop="1" thickBot="1" x14ac:dyDescent="0.25">
      <c r="A74" s="21" t="s">
        <v>254</v>
      </c>
      <c r="B74" s="61" t="s">
        <v>84</v>
      </c>
      <c r="C74" s="144" t="s">
        <v>296</v>
      </c>
    </row>
    <row r="75" spans="1:3" ht="26" thickTop="1" thickBot="1" x14ac:dyDescent="0.25">
      <c r="A75" s="21" t="s">
        <v>255</v>
      </c>
      <c r="B75" s="61" t="s">
        <v>84</v>
      </c>
      <c r="C75" s="144" t="s">
        <v>295</v>
      </c>
    </row>
    <row r="76" spans="1:3" ht="26" thickTop="1" thickBot="1" x14ac:dyDescent="0.25">
      <c r="A76" s="21" t="s">
        <v>357</v>
      </c>
      <c r="B76" s="61" t="s">
        <v>84</v>
      </c>
      <c r="C76" s="144" t="s">
        <v>294</v>
      </c>
    </row>
    <row r="77" spans="1:3" ht="26" thickTop="1" thickBot="1" x14ac:dyDescent="0.25">
      <c r="A77" s="21" t="s">
        <v>358</v>
      </c>
      <c r="B77" s="61" t="s">
        <v>84</v>
      </c>
      <c r="C77" s="144" t="s">
        <v>302</v>
      </c>
    </row>
    <row r="78" spans="1:3" ht="26" thickTop="1" thickBot="1" x14ac:dyDescent="0.25">
      <c r="A78" s="21" t="s">
        <v>256</v>
      </c>
      <c r="B78" s="61" t="s">
        <v>84</v>
      </c>
      <c r="C78" s="144" t="s">
        <v>293</v>
      </c>
    </row>
    <row r="79" spans="1:3" ht="11" customHeight="1" thickTop="1" thickBot="1" x14ac:dyDescent="0.25">
      <c r="C79"/>
    </row>
    <row r="80" spans="1:3" ht="26" thickTop="1" thickBot="1" x14ac:dyDescent="0.25">
      <c r="A80" s="72" t="s">
        <v>55</v>
      </c>
      <c r="B80" s="64" t="s">
        <v>69</v>
      </c>
      <c r="C80" s="144" t="s">
        <v>299</v>
      </c>
    </row>
    <row r="81" spans="1:3" ht="17" thickTop="1" x14ac:dyDescent="0.2"/>
    <row r="82" spans="1:3" ht="29" thickBot="1" x14ac:dyDescent="0.25">
      <c r="A82" s="650" t="s">
        <v>383</v>
      </c>
      <c r="B82" s="650"/>
      <c r="C82" s="650"/>
    </row>
    <row r="83" spans="1:3" ht="25" thickBot="1" x14ac:dyDescent="0.25">
      <c r="A83" s="96" t="s">
        <v>194</v>
      </c>
      <c r="B83" s="96" t="s">
        <v>0</v>
      </c>
      <c r="C83" s="153" t="s">
        <v>14</v>
      </c>
    </row>
    <row r="84" spans="1:3" ht="26" customHeight="1" thickTop="1" thickBot="1" x14ac:dyDescent="0.25">
      <c r="A84" s="74" t="s">
        <v>42</v>
      </c>
      <c r="B84" s="61" t="s">
        <v>56</v>
      </c>
      <c r="C84" s="145" t="s">
        <v>143</v>
      </c>
    </row>
    <row r="85" spans="1:3" ht="26" customHeight="1" thickTop="1" thickBot="1" x14ac:dyDescent="0.25">
      <c r="A85" s="74" t="s">
        <v>43</v>
      </c>
      <c r="B85" s="61" t="s">
        <v>79</v>
      </c>
      <c r="C85" s="145" t="s">
        <v>146</v>
      </c>
    </row>
    <row r="86" spans="1:3" ht="26" customHeight="1" thickTop="1" thickBot="1" x14ac:dyDescent="0.25">
      <c r="A86" s="74" t="s">
        <v>44</v>
      </c>
      <c r="B86" s="61" t="s">
        <v>79</v>
      </c>
      <c r="C86" s="145" t="s">
        <v>144</v>
      </c>
    </row>
    <row r="87" spans="1:3" ht="26" customHeight="1" thickTop="1" thickBot="1" x14ac:dyDescent="0.25">
      <c r="A87" s="74" t="s">
        <v>46</v>
      </c>
      <c r="B87" s="61" t="s">
        <v>81</v>
      </c>
      <c r="C87" s="145" t="s">
        <v>5</v>
      </c>
    </row>
    <row r="88" spans="1:3" ht="26" customHeight="1" thickTop="1" thickBot="1" x14ac:dyDescent="0.25">
      <c r="A88" s="74" t="s">
        <v>47</v>
      </c>
      <c r="B88" s="61" t="s">
        <v>81</v>
      </c>
      <c r="C88" s="145" t="s">
        <v>146</v>
      </c>
    </row>
    <row r="89" spans="1:3" ht="26" customHeight="1" thickTop="1" thickBot="1" x14ac:dyDescent="0.25">
      <c r="A89" s="74" t="s">
        <v>48</v>
      </c>
      <c r="B89" s="69">
        <v>0.60069444444444442</v>
      </c>
      <c r="C89" s="145" t="s">
        <v>5</v>
      </c>
    </row>
    <row r="90" spans="1:3" ht="26" customHeight="1" thickTop="1" thickBot="1" x14ac:dyDescent="0.25">
      <c r="A90" s="72" t="s">
        <v>310</v>
      </c>
      <c r="B90" s="70">
        <v>0.63541666666666663</v>
      </c>
      <c r="C90" s="145" t="s">
        <v>5</v>
      </c>
    </row>
    <row r="91" spans="1:3" ht="26" customHeight="1" thickTop="1" thickBot="1" x14ac:dyDescent="0.25">
      <c r="A91" s="72" t="s">
        <v>49</v>
      </c>
      <c r="B91" s="64" t="s">
        <v>82</v>
      </c>
      <c r="C91" s="145" t="s">
        <v>142</v>
      </c>
    </row>
    <row r="92" spans="1:3" ht="26" customHeight="1" thickTop="1" x14ac:dyDescent="0.2"/>
    <row r="93" spans="1:3" x14ac:dyDescent="0.2">
      <c r="A93" s="155" t="s">
        <v>384</v>
      </c>
    </row>
  </sheetData>
  <sortState xmlns:xlrd2="http://schemas.microsoft.com/office/spreadsheetml/2017/richdata2" ref="A3:C7">
    <sortCondition ref="B4:B7"/>
  </sortState>
  <mergeCells count="6">
    <mergeCell ref="A82:C82"/>
    <mergeCell ref="A10:C10"/>
    <mergeCell ref="A1:C1"/>
    <mergeCell ref="A20:C20"/>
    <mergeCell ref="A41:C41"/>
    <mergeCell ref="A62:C62"/>
  </mergeCells>
  <pageMargins left="0.7" right="0.7" top="0.75" bottom="0.75" header="0.3" footer="0.3"/>
  <pageSetup paperSize="3"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5C5BC-3ADA-324E-AF93-C1E9C308D224}">
  <sheetPr codeName="Sheet3">
    <pageSetUpPr fitToPage="1"/>
  </sheetPr>
  <dimension ref="A1:G127"/>
  <sheetViews>
    <sheetView showGridLines="0" topLeftCell="A6" zoomScale="67" zoomScaleNormal="67" workbookViewId="0">
      <selection activeCell="B23" sqref="B23"/>
    </sheetView>
  </sheetViews>
  <sheetFormatPr baseColWidth="10" defaultColWidth="11.1640625" defaultRowHeight="44" customHeight="1" x14ac:dyDescent="0.2"/>
  <cols>
    <col min="1" max="1" width="16.83203125" style="62" bestFit="1" customWidth="1"/>
    <col min="2" max="2" width="104.33203125" style="24" bestFit="1" customWidth="1"/>
    <col min="3" max="3" width="26" style="62" customWidth="1"/>
    <col min="4" max="4" width="15" style="42" customWidth="1"/>
    <col min="5" max="5" width="2.1640625" style="42" customWidth="1"/>
    <col min="6" max="6" width="104.83203125" style="27" customWidth="1"/>
    <col min="7" max="7" width="46.83203125" style="24" bestFit="1" customWidth="1"/>
    <col min="8" max="19" width="10.5" style="24" customWidth="1"/>
    <col min="20" max="16384" width="11.1640625" style="24"/>
  </cols>
  <sheetData>
    <row r="1" spans="1:6" ht="44" customHeight="1" thickBot="1" x14ac:dyDescent="0.25">
      <c r="A1" s="130" t="s">
        <v>361</v>
      </c>
      <c r="B1" s="25"/>
      <c r="C1" s="26"/>
      <c r="D1" s="41"/>
    </row>
    <row r="2" spans="1:6" s="60" customFormat="1" ht="44" customHeight="1" thickBot="1" x14ac:dyDescent="0.25">
      <c r="A2" s="95" t="s">
        <v>11</v>
      </c>
      <c r="B2" s="96" t="s">
        <v>194</v>
      </c>
      <c r="C2" s="96" t="s">
        <v>0</v>
      </c>
      <c r="D2" s="117" t="s">
        <v>14</v>
      </c>
      <c r="E2" s="56"/>
      <c r="F2" s="100" t="s">
        <v>187</v>
      </c>
    </row>
    <row r="3" spans="1:6" ht="44" customHeight="1" thickTop="1" thickBot="1" x14ac:dyDescent="0.25">
      <c r="A3" s="103" t="s">
        <v>15</v>
      </c>
      <c r="B3" s="74" t="s">
        <v>1</v>
      </c>
      <c r="C3" s="63" t="s">
        <v>98</v>
      </c>
      <c r="D3" s="43" t="s">
        <v>304</v>
      </c>
      <c r="E3" s="44"/>
      <c r="F3" s="33" t="s">
        <v>368</v>
      </c>
    </row>
    <row r="4" spans="1:6" ht="44" customHeight="1" thickTop="1" thickBot="1" x14ac:dyDescent="0.25">
      <c r="A4" s="103" t="s">
        <v>15</v>
      </c>
      <c r="B4" s="74" t="s">
        <v>26</v>
      </c>
      <c r="C4" s="63" t="s">
        <v>62</v>
      </c>
      <c r="D4" s="43" t="s">
        <v>304</v>
      </c>
      <c r="E4" s="44"/>
      <c r="F4" s="22" t="s">
        <v>228</v>
      </c>
    </row>
    <row r="5" spans="1:6" ht="63" customHeight="1" thickTop="1" thickBot="1" x14ac:dyDescent="0.25">
      <c r="A5" s="103" t="s">
        <v>28</v>
      </c>
      <c r="B5" s="138" t="s">
        <v>354</v>
      </c>
      <c r="C5" s="61" t="s">
        <v>94</v>
      </c>
      <c r="D5" s="168" t="s">
        <v>339</v>
      </c>
      <c r="E5" s="44"/>
      <c r="F5" s="22" t="s">
        <v>369</v>
      </c>
    </row>
    <row r="6" spans="1:6" ht="63" customHeight="1" thickTop="1" thickBot="1" x14ac:dyDescent="0.25">
      <c r="A6" s="103" t="s">
        <v>15</v>
      </c>
      <c r="B6" s="74" t="s">
        <v>23</v>
      </c>
      <c r="C6" s="63" t="s">
        <v>58</v>
      </c>
      <c r="D6" s="43" t="s">
        <v>303</v>
      </c>
      <c r="E6" s="44"/>
      <c r="F6" s="33" t="s">
        <v>227</v>
      </c>
    </row>
    <row r="7" spans="1:6" ht="63" customHeight="1" thickTop="1" thickBot="1" x14ac:dyDescent="0.25">
      <c r="A7" s="103" t="s">
        <v>15</v>
      </c>
      <c r="B7" s="74" t="s">
        <v>27</v>
      </c>
      <c r="C7" s="63" t="s">
        <v>63</v>
      </c>
      <c r="D7" s="43" t="s">
        <v>303</v>
      </c>
      <c r="E7" s="44"/>
      <c r="F7" s="33" t="s">
        <v>227</v>
      </c>
    </row>
    <row r="8" spans="1:6" ht="63" customHeight="1" thickTop="1" thickBot="1" x14ac:dyDescent="0.25">
      <c r="A8" s="103" t="s">
        <v>15</v>
      </c>
      <c r="B8" s="74" t="s">
        <v>223</v>
      </c>
      <c r="C8" s="63" t="s">
        <v>222</v>
      </c>
      <c r="D8" s="43" t="s">
        <v>147</v>
      </c>
      <c r="E8" s="44"/>
      <c r="F8" s="33" t="s">
        <v>301</v>
      </c>
    </row>
    <row r="9" spans="1:6" ht="63" customHeight="1" thickTop="1" thickBot="1" x14ac:dyDescent="0.25">
      <c r="A9" s="103" t="s">
        <v>28</v>
      </c>
      <c r="B9" s="106" t="s">
        <v>219</v>
      </c>
      <c r="C9" s="65" t="s">
        <v>266</v>
      </c>
      <c r="D9" s="184" t="s">
        <v>147</v>
      </c>
      <c r="E9" s="44"/>
      <c r="F9" s="22" t="s">
        <v>274</v>
      </c>
    </row>
    <row r="10" spans="1:6" ht="63" customHeight="1" thickTop="1" thickBot="1" x14ac:dyDescent="0.25">
      <c r="A10" s="136" t="s">
        <v>28</v>
      </c>
      <c r="B10" s="131" t="s">
        <v>359</v>
      </c>
      <c r="C10" s="129" t="s">
        <v>112</v>
      </c>
      <c r="D10" s="184" t="s">
        <v>147</v>
      </c>
      <c r="E10" s="44"/>
      <c r="F10" s="22" t="s">
        <v>274</v>
      </c>
    </row>
    <row r="11" spans="1:6" ht="63" customHeight="1" thickTop="1" thickBot="1" x14ac:dyDescent="0.25">
      <c r="A11" s="103" t="s">
        <v>15</v>
      </c>
      <c r="B11" s="140" t="s">
        <v>25</v>
      </c>
      <c r="C11" s="63" t="s">
        <v>60</v>
      </c>
      <c r="D11" s="51" t="s">
        <v>142</v>
      </c>
      <c r="E11" s="44"/>
      <c r="F11" s="22" t="s">
        <v>188</v>
      </c>
    </row>
    <row r="12" spans="1:6" ht="63" customHeight="1" thickTop="1" thickBot="1" x14ac:dyDescent="0.25">
      <c r="A12" s="103" t="s">
        <v>28</v>
      </c>
      <c r="B12" s="141" t="s">
        <v>316</v>
      </c>
      <c r="C12" s="167" t="s">
        <v>98</v>
      </c>
      <c r="D12" s="169" t="s">
        <v>142</v>
      </c>
      <c r="E12" s="44"/>
      <c r="F12" s="22" t="s">
        <v>215</v>
      </c>
    </row>
    <row r="13" spans="1:6" ht="63" customHeight="1" thickTop="1" thickBot="1" x14ac:dyDescent="0.25">
      <c r="A13" s="103" t="s">
        <v>28</v>
      </c>
      <c r="B13" s="74" t="s">
        <v>172</v>
      </c>
      <c r="C13" s="61" t="s">
        <v>112</v>
      </c>
      <c r="D13" s="43" t="s">
        <v>142</v>
      </c>
      <c r="E13" s="44"/>
      <c r="F13" s="22" t="s">
        <v>198</v>
      </c>
    </row>
    <row r="14" spans="1:6" ht="63" customHeight="1" thickTop="1" thickBot="1" x14ac:dyDescent="0.25">
      <c r="A14" s="103" t="s">
        <v>41</v>
      </c>
      <c r="B14" s="72" t="s">
        <v>49</v>
      </c>
      <c r="C14" s="64" t="s">
        <v>82</v>
      </c>
      <c r="D14" s="43" t="s">
        <v>142</v>
      </c>
      <c r="E14" s="44"/>
      <c r="F14" s="22" t="s">
        <v>265</v>
      </c>
    </row>
    <row r="15" spans="1:6" ht="63" customHeight="1" thickTop="1" thickBot="1" x14ac:dyDescent="0.25">
      <c r="A15" s="103" t="s">
        <v>28</v>
      </c>
      <c r="B15" s="74" t="s">
        <v>275</v>
      </c>
      <c r="C15" s="61" t="s">
        <v>201</v>
      </c>
      <c r="D15" s="43" t="s">
        <v>143</v>
      </c>
      <c r="E15" s="44"/>
      <c r="F15" s="22" t="s">
        <v>200</v>
      </c>
    </row>
    <row r="16" spans="1:6" ht="63" customHeight="1" thickTop="1" thickBot="1" x14ac:dyDescent="0.25">
      <c r="A16" s="103" t="s">
        <v>28</v>
      </c>
      <c r="B16" s="107" t="s">
        <v>220</v>
      </c>
      <c r="C16" s="65" t="s">
        <v>266</v>
      </c>
      <c r="D16" s="43" t="s">
        <v>143</v>
      </c>
      <c r="E16" s="44"/>
      <c r="F16" s="22" t="s">
        <v>200</v>
      </c>
    </row>
    <row r="17" spans="1:6" ht="63" customHeight="1" thickTop="1" thickBot="1" x14ac:dyDescent="0.25">
      <c r="A17" s="103" t="s">
        <v>41</v>
      </c>
      <c r="B17" s="74" t="s">
        <v>42</v>
      </c>
      <c r="C17" s="61" t="s">
        <v>56</v>
      </c>
      <c r="D17" s="43" t="s">
        <v>143</v>
      </c>
      <c r="E17" s="44"/>
      <c r="F17" s="22" t="s">
        <v>200</v>
      </c>
    </row>
    <row r="18" spans="1:6" ht="63" customHeight="1" thickTop="1" thickBot="1" x14ac:dyDescent="0.25">
      <c r="A18" s="103" t="s">
        <v>15</v>
      </c>
      <c r="B18" s="74" t="s">
        <v>19</v>
      </c>
      <c r="C18" s="63" t="s">
        <v>65</v>
      </c>
      <c r="D18" s="43" t="s">
        <v>144</v>
      </c>
      <c r="E18" s="44"/>
      <c r="F18" s="22" t="s">
        <v>202</v>
      </c>
    </row>
    <row r="19" spans="1:6" ht="63" customHeight="1" thickTop="1" thickBot="1" x14ac:dyDescent="0.25">
      <c r="A19" s="103" t="s">
        <v>28</v>
      </c>
      <c r="B19" s="174" t="s">
        <v>380</v>
      </c>
      <c r="C19" s="68" t="s">
        <v>370</v>
      </c>
      <c r="D19" s="43" t="s">
        <v>144</v>
      </c>
      <c r="E19" s="44"/>
      <c r="F19" s="22" t="s">
        <v>202</v>
      </c>
    </row>
    <row r="20" spans="1:6" ht="63" customHeight="1" thickTop="1" thickBot="1" x14ac:dyDescent="0.25">
      <c r="A20" s="103" t="s">
        <v>28</v>
      </c>
      <c r="B20" s="74" t="s">
        <v>36</v>
      </c>
      <c r="C20" s="61" t="s">
        <v>74</v>
      </c>
      <c r="D20" s="43" t="s">
        <v>144</v>
      </c>
      <c r="E20" s="44"/>
      <c r="F20" s="22" t="s">
        <v>202</v>
      </c>
    </row>
    <row r="21" spans="1:6" ht="63" customHeight="1" thickTop="1" thickBot="1" x14ac:dyDescent="0.25">
      <c r="A21" s="103" t="s">
        <v>41</v>
      </c>
      <c r="B21" s="74" t="s">
        <v>44</v>
      </c>
      <c r="C21" s="61" t="s">
        <v>79</v>
      </c>
      <c r="D21" s="43" t="s">
        <v>144</v>
      </c>
      <c r="E21" s="44"/>
      <c r="F21" s="22" t="s">
        <v>202</v>
      </c>
    </row>
    <row r="22" spans="1:6" ht="44" customHeight="1" thickTop="1" thickBot="1" x14ac:dyDescent="0.25">
      <c r="A22" s="103" t="s">
        <v>15</v>
      </c>
      <c r="B22" s="107" t="s">
        <v>258</v>
      </c>
      <c r="C22" s="63" t="s">
        <v>166</v>
      </c>
      <c r="D22" s="43" t="s">
        <v>145</v>
      </c>
      <c r="E22" s="44"/>
      <c r="F22" s="22" t="s">
        <v>200</v>
      </c>
    </row>
    <row r="23" spans="1:6" ht="44" customHeight="1" thickTop="1" thickBot="1" x14ac:dyDescent="0.25">
      <c r="A23" s="103" t="s">
        <v>15</v>
      </c>
      <c r="B23" s="74" t="s">
        <v>232</v>
      </c>
      <c r="C23" s="63" t="s">
        <v>171</v>
      </c>
      <c r="D23" s="43" t="s">
        <v>145</v>
      </c>
      <c r="E23" s="44"/>
      <c r="F23" s="22" t="s">
        <v>200</v>
      </c>
    </row>
    <row r="24" spans="1:6" ht="44" customHeight="1" thickTop="1" thickBot="1" x14ac:dyDescent="0.25">
      <c r="A24" s="103" t="s">
        <v>28</v>
      </c>
      <c r="B24" s="74" t="s">
        <v>35</v>
      </c>
      <c r="C24" s="61" t="s">
        <v>79</v>
      </c>
      <c r="D24" s="43" t="s">
        <v>145</v>
      </c>
      <c r="E24" s="44"/>
      <c r="F24" s="22" t="s">
        <v>200</v>
      </c>
    </row>
    <row r="25" spans="1:6" ht="44" customHeight="1" thickTop="1" thickBot="1" x14ac:dyDescent="0.25">
      <c r="A25" s="103" t="s">
        <v>28</v>
      </c>
      <c r="B25" s="74" t="s">
        <v>32</v>
      </c>
      <c r="C25" s="61" t="s">
        <v>201</v>
      </c>
      <c r="D25" s="51" t="s">
        <v>145</v>
      </c>
      <c r="E25" s="44"/>
      <c r="F25" s="22" t="s">
        <v>200</v>
      </c>
    </row>
    <row r="26" spans="1:6" ht="44" customHeight="1" thickTop="1" thickBot="1" x14ac:dyDescent="0.25">
      <c r="A26" s="103" t="s">
        <v>28</v>
      </c>
      <c r="B26" s="107" t="s">
        <v>221</v>
      </c>
      <c r="C26" s="65" t="s">
        <v>266</v>
      </c>
      <c r="D26" s="51" t="s">
        <v>145</v>
      </c>
      <c r="E26" s="44"/>
      <c r="F26" s="22" t="s">
        <v>200</v>
      </c>
    </row>
    <row r="27" spans="1:6" ht="44" customHeight="1" thickTop="1" thickBot="1" x14ac:dyDescent="0.25">
      <c r="A27" s="103" t="s">
        <v>15</v>
      </c>
      <c r="B27" s="74" t="s">
        <v>16</v>
      </c>
      <c r="C27" s="63" t="s">
        <v>56</v>
      </c>
      <c r="D27" s="43" t="s">
        <v>146</v>
      </c>
      <c r="E27" s="44"/>
      <c r="F27" s="22" t="s">
        <v>200</v>
      </c>
    </row>
    <row r="28" spans="1:6" ht="44" customHeight="1" thickTop="1" thickBot="1" x14ac:dyDescent="0.25">
      <c r="A28" s="103" t="s">
        <v>15</v>
      </c>
      <c r="B28" s="74" t="s">
        <v>18</v>
      </c>
      <c r="C28" s="63" t="s">
        <v>57</v>
      </c>
      <c r="D28" s="43" t="s">
        <v>146</v>
      </c>
      <c r="E28" s="44"/>
      <c r="F28" s="22" t="s">
        <v>200</v>
      </c>
    </row>
    <row r="29" spans="1:6" ht="44" customHeight="1" thickTop="1" thickBot="1" x14ac:dyDescent="0.25">
      <c r="A29" s="103" t="s">
        <v>28</v>
      </c>
      <c r="B29" s="74" t="s">
        <v>31</v>
      </c>
      <c r="C29" s="61" t="s">
        <v>56</v>
      </c>
      <c r="D29" s="43" t="s">
        <v>146</v>
      </c>
      <c r="E29" s="44"/>
      <c r="F29" s="22" t="s">
        <v>200</v>
      </c>
    </row>
    <row r="30" spans="1:6" ht="44" customHeight="1" thickTop="1" thickBot="1" x14ac:dyDescent="0.25">
      <c r="A30" s="103" t="s">
        <v>28</v>
      </c>
      <c r="B30" s="74" t="s">
        <v>279</v>
      </c>
      <c r="C30" s="61" t="s">
        <v>201</v>
      </c>
      <c r="D30" s="43" t="s">
        <v>146</v>
      </c>
      <c r="E30" s="44"/>
      <c r="F30" s="22" t="s">
        <v>200</v>
      </c>
    </row>
    <row r="31" spans="1:6" ht="44" customHeight="1" thickTop="1" thickBot="1" x14ac:dyDescent="0.25">
      <c r="A31" s="103" t="s">
        <v>28</v>
      </c>
      <c r="B31" s="74" t="s">
        <v>38</v>
      </c>
      <c r="C31" s="61" t="s">
        <v>112</v>
      </c>
      <c r="D31" s="43" t="s">
        <v>146</v>
      </c>
      <c r="E31" s="44"/>
      <c r="F31" s="22" t="s">
        <v>200</v>
      </c>
    </row>
    <row r="32" spans="1:6" ht="44" customHeight="1" thickTop="1" thickBot="1" x14ac:dyDescent="0.25">
      <c r="A32" s="103" t="s">
        <v>41</v>
      </c>
      <c r="B32" s="74" t="s">
        <v>43</v>
      </c>
      <c r="C32" s="61" t="s">
        <v>79</v>
      </c>
      <c r="D32" s="43" t="s">
        <v>146</v>
      </c>
      <c r="E32" s="44"/>
      <c r="F32" s="22" t="s">
        <v>200</v>
      </c>
    </row>
    <row r="33" spans="1:6" ht="44" customHeight="1" thickTop="1" thickBot="1" x14ac:dyDescent="0.25">
      <c r="A33" s="103" t="s">
        <v>41</v>
      </c>
      <c r="B33" s="74" t="s">
        <v>47</v>
      </c>
      <c r="C33" s="61" t="s">
        <v>81</v>
      </c>
      <c r="D33" s="43" t="s">
        <v>146</v>
      </c>
      <c r="E33" s="44"/>
      <c r="F33" s="22" t="s">
        <v>200</v>
      </c>
    </row>
    <row r="34" spans="1:6" ht="44" customHeight="1" thickTop="1" thickBot="1" x14ac:dyDescent="0.25">
      <c r="A34" s="103" t="s">
        <v>28</v>
      </c>
      <c r="B34" s="74" t="s">
        <v>386</v>
      </c>
      <c r="C34" s="61" t="s">
        <v>56</v>
      </c>
      <c r="D34" s="43" t="s">
        <v>159</v>
      </c>
      <c r="E34" s="44"/>
      <c r="F34" s="22" t="s">
        <v>283</v>
      </c>
    </row>
    <row r="35" spans="1:6" ht="44" customHeight="1" thickTop="1" thickBot="1" x14ac:dyDescent="0.25">
      <c r="A35" s="103" t="s">
        <v>15</v>
      </c>
      <c r="B35" s="74" t="s">
        <v>24</v>
      </c>
      <c r="C35" s="63" t="s">
        <v>61</v>
      </c>
      <c r="D35" s="43" t="s">
        <v>305</v>
      </c>
      <c r="E35" s="44"/>
      <c r="F35" s="22" t="s">
        <v>402</v>
      </c>
    </row>
    <row r="36" spans="1:6" ht="44" customHeight="1" thickTop="1" thickBot="1" x14ac:dyDescent="0.25">
      <c r="A36" s="103" t="s">
        <v>28</v>
      </c>
      <c r="B36" s="74" t="s">
        <v>33</v>
      </c>
      <c r="C36" s="61" t="s">
        <v>67</v>
      </c>
      <c r="D36" s="43" t="s">
        <v>305</v>
      </c>
      <c r="E36" s="44"/>
      <c r="F36" s="22" t="s">
        <v>402</v>
      </c>
    </row>
    <row r="37" spans="1:6" ht="44" customHeight="1" thickTop="1" thickBot="1" x14ac:dyDescent="0.25">
      <c r="A37" s="103" t="s">
        <v>28</v>
      </c>
      <c r="B37" s="74" t="s">
        <v>6</v>
      </c>
      <c r="C37" s="61" t="s">
        <v>73</v>
      </c>
      <c r="D37" s="43" t="s">
        <v>300</v>
      </c>
      <c r="E37" s="44"/>
      <c r="F37" s="22" t="s">
        <v>318</v>
      </c>
    </row>
    <row r="38" spans="1:6" ht="44" customHeight="1" thickTop="1" thickBot="1" x14ac:dyDescent="0.25">
      <c r="A38" s="103" t="s">
        <v>15</v>
      </c>
      <c r="B38" s="72" t="s">
        <v>55</v>
      </c>
      <c r="C38" s="64" t="s">
        <v>66</v>
      </c>
      <c r="D38" s="43" t="s">
        <v>299</v>
      </c>
      <c r="E38" s="44"/>
      <c r="F38" s="33" t="s">
        <v>403</v>
      </c>
    </row>
    <row r="39" spans="1:6" ht="44" customHeight="1" thickTop="1" thickBot="1" x14ac:dyDescent="0.25">
      <c r="A39" s="103" t="s">
        <v>28</v>
      </c>
      <c r="B39" s="72" t="s">
        <v>55</v>
      </c>
      <c r="C39" s="64" t="s">
        <v>69</v>
      </c>
      <c r="D39" s="43" t="s">
        <v>299</v>
      </c>
      <c r="E39" s="44"/>
      <c r="F39" s="33" t="s">
        <v>403</v>
      </c>
    </row>
    <row r="40" spans="1:6" ht="44" customHeight="1" thickTop="1" thickBot="1" x14ac:dyDescent="0.25">
      <c r="A40" s="103" t="s">
        <v>41</v>
      </c>
      <c r="B40" s="180" t="s">
        <v>55</v>
      </c>
      <c r="C40" s="64" t="s">
        <v>69</v>
      </c>
      <c r="D40" s="43" t="s">
        <v>299</v>
      </c>
      <c r="E40" s="44"/>
      <c r="F40" s="33" t="s">
        <v>403</v>
      </c>
    </row>
    <row r="41" spans="1:6" ht="44" customHeight="1" thickTop="1" thickBot="1" x14ac:dyDescent="0.25">
      <c r="A41" s="103" t="s">
        <v>28</v>
      </c>
      <c r="B41" s="21" t="s">
        <v>236</v>
      </c>
      <c r="C41" s="64" t="s">
        <v>78</v>
      </c>
      <c r="D41" s="43" t="s">
        <v>298</v>
      </c>
      <c r="E41" s="44"/>
      <c r="F41" s="79" t="s">
        <v>369</v>
      </c>
    </row>
    <row r="42" spans="1:6" ht="44" customHeight="1" thickTop="1" thickBot="1" x14ac:dyDescent="0.25">
      <c r="A42" s="103" t="s">
        <v>28</v>
      </c>
      <c r="B42" s="178" t="s">
        <v>353</v>
      </c>
      <c r="C42" s="61" t="s">
        <v>356</v>
      </c>
      <c r="D42" s="43" t="s">
        <v>298</v>
      </c>
      <c r="E42" s="44"/>
      <c r="F42" s="120" t="s">
        <v>369</v>
      </c>
    </row>
    <row r="43" spans="1:6" ht="44" customHeight="1" thickTop="1" thickBot="1" x14ac:dyDescent="0.25">
      <c r="A43" s="103" t="s">
        <v>41</v>
      </c>
      <c r="B43" s="139" t="s">
        <v>245</v>
      </c>
      <c r="C43" s="64" t="s">
        <v>78</v>
      </c>
      <c r="D43" s="43" t="s">
        <v>298</v>
      </c>
      <c r="E43" s="44"/>
      <c r="F43" s="22" t="s">
        <v>369</v>
      </c>
    </row>
    <row r="44" spans="1:6" ht="44" customHeight="1" thickTop="1" thickBot="1" x14ac:dyDescent="0.25">
      <c r="A44" s="103" t="s">
        <v>41</v>
      </c>
      <c r="B44" s="137" t="s">
        <v>252</v>
      </c>
      <c r="C44" s="61" t="s">
        <v>84</v>
      </c>
      <c r="D44" s="43" t="s">
        <v>298</v>
      </c>
      <c r="E44" s="44"/>
      <c r="F44" s="22" t="s">
        <v>369</v>
      </c>
    </row>
    <row r="45" spans="1:6" ht="44" customHeight="1" thickTop="1" thickBot="1" x14ac:dyDescent="0.25">
      <c r="A45" s="103" t="s">
        <v>28</v>
      </c>
      <c r="B45" s="137" t="s">
        <v>237</v>
      </c>
      <c r="C45" s="64" t="s">
        <v>78</v>
      </c>
      <c r="D45" s="43" t="s">
        <v>297</v>
      </c>
      <c r="E45" s="44"/>
      <c r="F45" s="22" t="s">
        <v>369</v>
      </c>
    </row>
    <row r="46" spans="1:6" ht="44" customHeight="1" thickTop="1" thickBot="1" x14ac:dyDescent="0.25">
      <c r="A46" s="103" t="s">
        <v>28</v>
      </c>
      <c r="B46" s="90" t="s">
        <v>241</v>
      </c>
      <c r="C46" s="61" t="s">
        <v>94</v>
      </c>
      <c r="D46" s="43" t="s">
        <v>297</v>
      </c>
      <c r="E46" s="44"/>
      <c r="F46" s="22" t="s">
        <v>369</v>
      </c>
    </row>
    <row r="47" spans="1:6" ht="44" customHeight="1" thickTop="1" thickBot="1" x14ac:dyDescent="0.25">
      <c r="A47" s="103" t="s">
        <v>41</v>
      </c>
      <c r="B47" s="137" t="s">
        <v>246</v>
      </c>
      <c r="C47" s="64" t="s">
        <v>78</v>
      </c>
      <c r="D47" s="43" t="s">
        <v>297</v>
      </c>
      <c r="E47" s="44"/>
      <c r="F47" s="22" t="s">
        <v>369</v>
      </c>
    </row>
    <row r="48" spans="1:6" ht="44" customHeight="1" thickTop="1" thickBot="1" x14ac:dyDescent="0.25">
      <c r="A48" s="103" t="s">
        <v>41</v>
      </c>
      <c r="B48" s="137" t="s">
        <v>253</v>
      </c>
      <c r="C48" s="61" t="s">
        <v>84</v>
      </c>
      <c r="D48" s="43" t="s">
        <v>297</v>
      </c>
      <c r="E48" s="44"/>
      <c r="F48" s="22" t="s">
        <v>369</v>
      </c>
    </row>
    <row r="49" spans="1:7" ht="44" customHeight="1" thickTop="1" thickBot="1" x14ac:dyDescent="0.25">
      <c r="A49" s="103" t="s">
        <v>28</v>
      </c>
      <c r="B49" s="137" t="s">
        <v>238</v>
      </c>
      <c r="C49" s="64" t="s">
        <v>78</v>
      </c>
      <c r="D49" s="43" t="s">
        <v>296</v>
      </c>
      <c r="E49" s="44"/>
      <c r="F49" s="22" t="s">
        <v>369</v>
      </c>
    </row>
    <row r="50" spans="1:7" ht="44" customHeight="1" thickTop="1" thickBot="1" x14ac:dyDescent="0.25">
      <c r="A50" s="103" t="s">
        <v>28</v>
      </c>
      <c r="B50" s="138" t="s">
        <v>242</v>
      </c>
      <c r="C50" s="61" t="s">
        <v>94</v>
      </c>
      <c r="D50" s="43" t="s">
        <v>296</v>
      </c>
      <c r="E50" s="44"/>
      <c r="F50" s="22" t="s">
        <v>369</v>
      </c>
    </row>
    <row r="51" spans="1:7" ht="44" customHeight="1" thickTop="1" thickBot="1" x14ac:dyDescent="0.25">
      <c r="A51" s="103" t="s">
        <v>41</v>
      </c>
      <c r="B51" s="21" t="s">
        <v>247</v>
      </c>
      <c r="C51" s="64" t="s">
        <v>78</v>
      </c>
      <c r="D51" s="116" t="s">
        <v>296</v>
      </c>
      <c r="E51" s="44"/>
      <c r="F51" s="22" t="s">
        <v>369</v>
      </c>
    </row>
    <row r="52" spans="1:7" ht="44" customHeight="1" thickTop="1" thickBot="1" x14ac:dyDescent="0.25">
      <c r="A52" s="103" t="s">
        <v>41</v>
      </c>
      <c r="B52" s="21" t="s">
        <v>254</v>
      </c>
      <c r="C52" s="61" t="s">
        <v>84</v>
      </c>
      <c r="D52" s="142" t="s">
        <v>296</v>
      </c>
      <c r="E52" s="47"/>
      <c r="F52" s="22" t="s">
        <v>369</v>
      </c>
    </row>
    <row r="53" spans="1:7" ht="44" customHeight="1" thickTop="1" thickBot="1" x14ac:dyDescent="0.25">
      <c r="A53" s="61" t="s">
        <v>28</v>
      </c>
      <c r="B53" s="21" t="s">
        <v>239</v>
      </c>
      <c r="C53" s="64" t="s">
        <v>78</v>
      </c>
      <c r="D53" s="105" t="s">
        <v>295</v>
      </c>
      <c r="E53" s="44"/>
      <c r="F53" s="22" t="s">
        <v>369</v>
      </c>
    </row>
    <row r="54" spans="1:7" ht="44" customHeight="1" thickTop="1" thickBot="1" x14ac:dyDescent="0.25">
      <c r="A54" s="61" t="s">
        <v>28</v>
      </c>
      <c r="B54" s="138" t="s">
        <v>243</v>
      </c>
      <c r="C54" s="61" t="s">
        <v>94</v>
      </c>
      <c r="D54" s="105" t="s">
        <v>295</v>
      </c>
      <c r="E54" s="44"/>
      <c r="F54" s="22" t="s">
        <v>369</v>
      </c>
    </row>
    <row r="55" spans="1:7" ht="44" customHeight="1" thickTop="1" thickBot="1" x14ac:dyDescent="0.25">
      <c r="A55" s="61" t="s">
        <v>41</v>
      </c>
      <c r="B55" s="21" t="s">
        <v>248</v>
      </c>
      <c r="C55" s="64" t="s">
        <v>78</v>
      </c>
      <c r="D55" s="105" t="s">
        <v>295</v>
      </c>
      <c r="E55" s="44"/>
      <c r="F55" s="22" t="s">
        <v>369</v>
      </c>
    </row>
    <row r="56" spans="1:7" ht="44" customHeight="1" thickTop="1" thickBot="1" x14ac:dyDescent="0.25">
      <c r="A56" s="61" t="s">
        <v>41</v>
      </c>
      <c r="B56" s="21" t="s">
        <v>255</v>
      </c>
      <c r="C56" s="61" t="s">
        <v>84</v>
      </c>
      <c r="D56" s="105" t="s">
        <v>295</v>
      </c>
      <c r="E56" s="44"/>
      <c r="F56" s="22" t="s">
        <v>369</v>
      </c>
    </row>
    <row r="57" spans="1:7" ht="44" customHeight="1" thickTop="1" thickBot="1" x14ac:dyDescent="0.25">
      <c r="A57" s="61" t="s">
        <v>28</v>
      </c>
      <c r="B57" s="21" t="s">
        <v>240</v>
      </c>
      <c r="C57" s="64" t="s">
        <v>78</v>
      </c>
      <c r="D57" s="142" t="s">
        <v>294</v>
      </c>
      <c r="E57" s="44"/>
      <c r="F57" s="22" t="s">
        <v>369</v>
      </c>
    </row>
    <row r="58" spans="1:7" ht="44" customHeight="1" thickTop="1" thickBot="1" x14ac:dyDescent="0.25">
      <c r="A58" s="61" t="s">
        <v>28</v>
      </c>
      <c r="B58" s="138" t="s">
        <v>244</v>
      </c>
      <c r="C58" s="61" t="s">
        <v>94</v>
      </c>
      <c r="D58" s="105" t="s">
        <v>294</v>
      </c>
      <c r="E58" s="44"/>
      <c r="F58" s="22" t="s">
        <v>369</v>
      </c>
    </row>
    <row r="59" spans="1:7" ht="44" customHeight="1" thickTop="1" thickBot="1" x14ac:dyDescent="0.25">
      <c r="A59" s="61" t="s">
        <v>41</v>
      </c>
      <c r="B59" s="21" t="s">
        <v>249</v>
      </c>
      <c r="C59" s="64" t="s">
        <v>78</v>
      </c>
      <c r="D59" s="105" t="s">
        <v>294</v>
      </c>
      <c r="E59" s="44"/>
      <c r="F59" s="22" t="s">
        <v>369</v>
      </c>
    </row>
    <row r="60" spans="1:7" ht="44" customHeight="1" thickTop="1" thickBot="1" x14ac:dyDescent="0.25">
      <c r="A60" s="61" t="s">
        <v>41</v>
      </c>
      <c r="B60" s="21" t="s">
        <v>357</v>
      </c>
      <c r="C60" s="61" t="s">
        <v>84</v>
      </c>
      <c r="D60" s="105" t="s">
        <v>294</v>
      </c>
      <c r="E60" s="44"/>
      <c r="F60" s="22" t="s">
        <v>369</v>
      </c>
    </row>
    <row r="61" spans="1:7" ht="44" customHeight="1" thickTop="1" thickBot="1" x14ac:dyDescent="0.25">
      <c r="A61" s="61" t="s">
        <v>28</v>
      </c>
      <c r="B61" s="21" t="s">
        <v>351</v>
      </c>
      <c r="C61" s="64" t="s">
        <v>78</v>
      </c>
      <c r="D61" s="105" t="s">
        <v>302</v>
      </c>
      <c r="E61" s="44"/>
      <c r="F61" s="22" t="s">
        <v>369</v>
      </c>
      <c r="G61" s="34" t="s">
        <v>100</v>
      </c>
    </row>
    <row r="62" spans="1:7" ht="44" customHeight="1" thickTop="1" thickBot="1" x14ac:dyDescent="0.25">
      <c r="A62" s="61" t="s">
        <v>41</v>
      </c>
      <c r="B62" s="21" t="s">
        <v>250</v>
      </c>
      <c r="C62" s="64" t="s">
        <v>78</v>
      </c>
      <c r="D62" s="105" t="s">
        <v>302</v>
      </c>
      <c r="E62" s="44"/>
      <c r="F62" s="22" t="s">
        <v>369</v>
      </c>
    </row>
    <row r="63" spans="1:7" ht="44" customHeight="1" thickTop="1" thickBot="1" x14ac:dyDescent="0.25">
      <c r="A63" s="61" t="s">
        <v>41</v>
      </c>
      <c r="B63" s="21" t="s">
        <v>358</v>
      </c>
      <c r="C63" s="61" t="s">
        <v>84</v>
      </c>
      <c r="D63" s="105" t="s">
        <v>302</v>
      </c>
      <c r="E63" s="44"/>
      <c r="F63" s="22" t="s">
        <v>369</v>
      </c>
    </row>
    <row r="64" spans="1:7" s="1" customFormat="1" ht="44" customHeight="1" thickTop="1" thickBot="1" x14ac:dyDescent="0.25">
      <c r="A64" s="61" t="s">
        <v>28</v>
      </c>
      <c r="B64" s="21" t="s">
        <v>352</v>
      </c>
      <c r="C64" s="64" t="s">
        <v>78</v>
      </c>
      <c r="D64" s="105" t="s">
        <v>293</v>
      </c>
      <c r="E64" s="44"/>
      <c r="F64" s="22" t="s">
        <v>369</v>
      </c>
    </row>
    <row r="65" spans="1:6" ht="44" customHeight="1" thickTop="1" thickBot="1" x14ac:dyDescent="0.25">
      <c r="A65" s="61" t="s">
        <v>28</v>
      </c>
      <c r="B65" s="138" t="s">
        <v>355</v>
      </c>
      <c r="C65" s="61" t="s">
        <v>94</v>
      </c>
      <c r="D65" s="105" t="s">
        <v>293</v>
      </c>
      <c r="E65" s="44"/>
      <c r="F65" s="22" t="s">
        <v>369</v>
      </c>
    </row>
    <row r="66" spans="1:6" ht="44" customHeight="1" thickTop="1" thickBot="1" x14ac:dyDescent="0.25">
      <c r="A66" s="103" t="s">
        <v>41</v>
      </c>
      <c r="B66" s="21" t="s">
        <v>251</v>
      </c>
      <c r="C66" s="64" t="s">
        <v>78</v>
      </c>
      <c r="D66" s="43" t="s">
        <v>293</v>
      </c>
      <c r="E66" s="44"/>
      <c r="F66" s="22" t="s">
        <v>369</v>
      </c>
    </row>
    <row r="67" spans="1:6" ht="44" customHeight="1" thickTop="1" thickBot="1" x14ac:dyDescent="0.25">
      <c r="A67" s="103" t="s">
        <v>41</v>
      </c>
      <c r="B67" s="21" t="s">
        <v>256</v>
      </c>
      <c r="C67" s="61" t="s">
        <v>84</v>
      </c>
      <c r="D67" s="43" t="s">
        <v>293</v>
      </c>
      <c r="E67" s="44"/>
      <c r="F67" s="22" t="s">
        <v>369</v>
      </c>
    </row>
    <row r="68" spans="1:6" ht="44" customHeight="1" thickTop="1" thickBot="1" x14ac:dyDescent="0.25">
      <c r="A68" s="103" t="s">
        <v>41</v>
      </c>
      <c r="B68" s="74" t="s">
        <v>257</v>
      </c>
      <c r="C68" s="68" t="s">
        <v>169</v>
      </c>
      <c r="D68" s="43" t="s">
        <v>161</v>
      </c>
      <c r="E68" s="44"/>
      <c r="F68" s="175" t="s">
        <v>261</v>
      </c>
    </row>
    <row r="69" spans="1:6" ht="44" customHeight="1" thickTop="1" thickBot="1" x14ac:dyDescent="0.25">
      <c r="A69" s="103" t="s">
        <v>28</v>
      </c>
      <c r="B69" s="74" t="s">
        <v>113</v>
      </c>
      <c r="C69" s="68" t="s">
        <v>170</v>
      </c>
      <c r="D69" s="43" t="s">
        <v>160</v>
      </c>
      <c r="E69" s="44"/>
      <c r="F69" s="175" t="s">
        <v>261</v>
      </c>
    </row>
    <row r="70" spans="1:6" ht="44" customHeight="1" thickTop="1" thickBot="1" x14ac:dyDescent="0.25">
      <c r="A70" s="103" t="s">
        <v>28</v>
      </c>
      <c r="B70" s="75" t="s">
        <v>213</v>
      </c>
      <c r="C70" s="68" t="s">
        <v>109</v>
      </c>
      <c r="D70" s="43" t="s">
        <v>312</v>
      </c>
      <c r="E70" s="44"/>
      <c r="F70" s="22" t="s">
        <v>314</v>
      </c>
    </row>
    <row r="71" spans="1:6" ht="44" customHeight="1" thickTop="1" thickBot="1" x14ac:dyDescent="0.25">
      <c r="A71" s="103" t="s">
        <v>10</v>
      </c>
      <c r="B71" s="72" t="s">
        <v>333</v>
      </c>
      <c r="C71" s="63" t="s">
        <v>61</v>
      </c>
      <c r="D71" s="43" t="s">
        <v>5</v>
      </c>
      <c r="E71" s="44"/>
      <c r="F71" s="22" t="s">
        <v>203</v>
      </c>
    </row>
    <row r="72" spans="1:6" ht="44" customHeight="1" thickTop="1" thickBot="1" x14ac:dyDescent="0.25">
      <c r="A72" s="103" t="s">
        <v>15</v>
      </c>
      <c r="B72" s="72" t="s">
        <v>178</v>
      </c>
      <c r="C72" s="65" t="s">
        <v>182</v>
      </c>
      <c r="D72" s="50" t="s">
        <v>5</v>
      </c>
      <c r="E72" s="44"/>
      <c r="F72" s="33" t="s">
        <v>203</v>
      </c>
    </row>
    <row r="73" spans="1:6" ht="44" customHeight="1" thickTop="1" thickBot="1" x14ac:dyDescent="0.25">
      <c r="A73" s="103" t="s">
        <v>15</v>
      </c>
      <c r="B73" s="72" t="s">
        <v>385</v>
      </c>
      <c r="C73" s="63" t="s">
        <v>93</v>
      </c>
      <c r="D73" s="43" t="s">
        <v>5</v>
      </c>
      <c r="E73" s="44"/>
      <c r="F73" s="22"/>
    </row>
    <row r="74" spans="1:6" ht="44" customHeight="1" thickTop="1" thickBot="1" x14ac:dyDescent="0.25">
      <c r="A74" s="103" t="s">
        <v>28</v>
      </c>
      <c r="B74" s="74" t="s">
        <v>185</v>
      </c>
      <c r="C74" s="68" t="s">
        <v>186</v>
      </c>
      <c r="D74" s="43" t="s">
        <v>5</v>
      </c>
      <c r="E74" s="44"/>
      <c r="F74" s="22" t="s">
        <v>215</v>
      </c>
    </row>
    <row r="75" spans="1:6" ht="44" customHeight="1" thickTop="1" thickBot="1" x14ac:dyDescent="0.25">
      <c r="A75" s="103" t="s">
        <v>28</v>
      </c>
      <c r="B75" s="74" t="s">
        <v>101</v>
      </c>
      <c r="C75" s="61" t="s">
        <v>179</v>
      </c>
      <c r="D75" s="43" t="s">
        <v>5</v>
      </c>
      <c r="E75" s="44"/>
      <c r="F75" s="22" t="s">
        <v>203</v>
      </c>
    </row>
    <row r="76" spans="1:6" ht="44" customHeight="1" thickTop="1" thickBot="1" x14ac:dyDescent="0.25">
      <c r="A76" s="103" t="s">
        <v>28</v>
      </c>
      <c r="B76" s="72" t="s">
        <v>77</v>
      </c>
      <c r="C76" s="65" t="s">
        <v>68</v>
      </c>
      <c r="D76" s="43" t="s">
        <v>5</v>
      </c>
      <c r="E76" s="44"/>
      <c r="F76" s="22" t="s">
        <v>203</v>
      </c>
    </row>
    <row r="77" spans="1:6" ht="44" customHeight="1" thickTop="1" thickBot="1" x14ac:dyDescent="0.25">
      <c r="A77" s="103" t="s">
        <v>28</v>
      </c>
      <c r="B77" s="72" t="s">
        <v>5</v>
      </c>
      <c r="C77" s="65" t="s">
        <v>95</v>
      </c>
      <c r="D77" s="50" t="s">
        <v>5</v>
      </c>
      <c r="E77" s="44"/>
      <c r="F77" s="22" t="s">
        <v>92</v>
      </c>
    </row>
    <row r="78" spans="1:6" ht="44" customHeight="1" thickTop="1" thickBot="1" x14ac:dyDescent="0.25">
      <c r="A78" s="103" t="s">
        <v>28</v>
      </c>
      <c r="B78" s="72" t="s">
        <v>163</v>
      </c>
      <c r="C78" s="64" t="s">
        <v>108</v>
      </c>
      <c r="D78" s="43" t="s">
        <v>5</v>
      </c>
      <c r="E78" s="44"/>
      <c r="F78" s="22" t="s">
        <v>203</v>
      </c>
    </row>
    <row r="79" spans="1:6" ht="44" customHeight="1" thickTop="1" thickBot="1" x14ac:dyDescent="0.25">
      <c r="A79" s="103" t="s">
        <v>28</v>
      </c>
      <c r="B79" s="74" t="s">
        <v>40</v>
      </c>
      <c r="C79" s="61" t="s">
        <v>72</v>
      </c>
      <c r="D79" s="43" t="s">
        <v>5</v>
      </c>
      <c r="E79" s="44"/>
      <c r="F79" s="22" t="s">
        <v>203</v>
      </c>
    </row>
    <row r="80" spans="1:6" ht="44" customHeight="1" thickTop="1" thickBot="1" x14ac:dyDescent="0.25">
      <c r="A80" s="103" t="s">
        <v>41</v>
      </c>
      <c r="B80" s="74" t="s">
        <v>387</v>
      </c>
      <c r="C80" s="61" t="s">
        <v>114</v>
      </c>
      <c r="D80" s="43" t="s">
        <v>5</v>
      </c>
      <c r="E80" s="44"/>
      <c r="F80" s="119" t="s">
        <v>203</v>
      </c>
    </row>
    <row r="81" spans="1:6" ht="44" customHeight="1" thickTop="1" thickBot="1" x14ac:dyDescent="0.25">
      <c r="A81" s="103" t="s">
        <v>41</v>
      </c>
      <c r="B81" s="72" t="s">
        <v>5</v>
      </c>
      <c r="C81" s="65" t="s">
        <v>68</v>
      </c>
      <c r="D81" s="43" t="s">
        <v>5</v>
      </c>
      <c r="E81" s="44"/>
      <c r="F81" s="121" t="s">
        <v>203</v>
      </c>
    </row>
    <row r="82" spans="1:6" ht="44" customHeight="1" thickTop="1" thickBot="1" x14ac:dyDescent="0.25">
      <c r="A82" s="103" t="s">
        <v>41</v>
      </c>
      <c r="B82" s="74" t="s">
        <v>45</v>
      </c>
      <c r="C82" s="61" t="s">
        <v>80</v>
      </c>
      <c r="D82" s="43" t="s">
        <v>5</v>
      </c>
      <c r="E82" s="44"/>
      <c r="F82" s="78" t="s">
        <v>203</v>
      </c>
    </row>
    <row r="83" spans="1:6" ht="44" customHeight="1" thickTop="1" thickBot="1" x14ac:dyDescent="0.25">
      <c r="A83" s="103" t="s">
        <v>41</v>
      </c>
      <c r="B83" s="72" t="s">
        <v>9</v>
      </c>
      <c r="C83" s="65" t="s">
        <v>83</v>
      </c>
      <c r="D83" s="43" t="s">
        <v>5</v>
      </c>
      <c r="E83" s="44"/>
      <c r="F83" s="79" t="s">
        <v>203</v>
      </c>
    </row>
    <row r="84" spans="1:6" ht="44" customHeight="1" thickTop="1" thickBot="1" x14ac:dyDescent="0.25">
      <c r="A84" s="103" t="s">
        <v>41</v>
      </c>
      <c r="B84" s="74" t="s">
        <v>46</v>
      </c>
      <c r="C84" s="61" t="s">
        <v>81</v>
      </c>
      <c r="D84" s="43" t="s">
        <v>5</v>
      </c>
      <c r="E84" s="44"/>
      <c r="F84" s="120" t="s">
        <v>203</v>
      </c>
    </row>
    <row r="85" spans="1:6" ht="44" customHeight="1" thickTop="1" thickBot="1" x14ac:dyDescent="0.25">
      <c r="A85" s="103" t="s">
        <v>41</v>
      </c>
      <c r="B85" s="74" t="s">
        <v>48</v>
      </c>
      <c r="C85" s="69">
        <v>0.60069444444444442</v>
      </c>
      <c r="D85" s="43" t="s">
        <v>5</v>
      </c>
      <c r="E85" s="44"/>
      <c r="F85" s="46" t="s">
        <v>203</v>
      </c>
    </row>
    <row r="86" spans="1:6" ht="44" customHeight="1" thickTop="1" thickBot="1" x14ac:dyDescent="0.25">
      <c r="A86" s="103" t="s">
        <v>41</v>
      </c>
      <c r="B86" s="72" t="s">
        <v>162</v>
      </c>
      <c r="C86" s="61" t="s">
        <v>171</v>
      </c>
      <c r="D86" s="43" t="s">
        <v>5</v>
      </c>
      <c r="E86" s="44"/>
      <c r="F86" s="22" t="s">
        <v>203</v>
      </c>
    </row>
    <row r="87" spans="1:6" ht="44" customHeight="1" thickTop="1" thickBot="1" x14ac:dyDescent="0.25">
      <c r="A87" s="103" t="s">
        <v>41</v>
      </c>
      <c r="B87" s="72" t="s">
        <v>310</v>
      </c>
      <c r="C87" s="70">
        <v>0.63541666666666663</v>
      </c>
      <c r="D87" s="43" t="s">
        <v>5</v>
      </c>
      <c r="E87" s="44"/>
      <c r="F87" s="176" t="s">
        <v>203</v>
      </c>
    </row>
    <row r="88" spans="1:6" ht="44" customHeight="1" thickTop="1" thickBot="1" x14ac:dyDescent="0.25">
      <c r="A88" s="103" t="s">
        <v>41</v>
      </c>
      <c r="B88" s="72" t="s">
        <v>50</v>
      </c>
      <c r="C88" s="71" t="s">
        <v>85</v>
      </c>
      <c r="D88" s="43" t="s">
        <v>5</v>
      </c>
      <c r="E88" s="44"/>
      <c r="F88" s="22" t="s">
        <v>203</v>
      </c>
    </row>
    <row r="89" spans="1:6" ht="44" customHeight="1" thickTop="1" thickBot="1" x14ac:dyDescent="0.25">
      <c r="A89" s="103" t="s">
        <v>28</v>
      </c>
      <c r="B89" s="74" t="s">
        <v>29</v>
      </c>
      <c r="C89" s="68" t="s">
        <v>96</v>
      </c>
      <c r="D89" s="43" t="s">
        <v>311</v>
      </c>
      <c r="E89" s="44"/>
      <c r="F89" s="22" t="s">
        <v>209</v>
      </c>
    </row>
    <row r="90" spans="1:6" ht="44" customHeight="1" thickTop="1" thickBot="1" x14ac:dyDescent="0.25">
      <c r="A90" s="103" t="s">
        <v>41</v>
      </c>
      <c r="B90" s="74" t="s">
        <v>7</v>
      </c>
      <c r="C90" s="68" t="s">
        <v>338</v>
      </c>
      <c r="D90" s="43" t="s">
        <v>311</v>
      </c>
      <c r="E90" s="44"/>
      <c r="F90" s="22" t="s">
        <v>209</v>
      </c>
    </row>
    <row r="91" spans="1:6" ht="44" customHeight="1" thickTop="1" thickBot="1" x14ac:dyDescent="0.25">
      <c r="A91" s="103" t="s">
        <v>51</v>
      </c>
      <c r="B91" s="74" t="s">
        <v>376</v>
      </c>
      <c r="C91" s="68" t="s">
        <v>3</v>
      </c>
      <c r="D91" s="43" t="s">
        <v>311</v>
      </c>
      <c r="E91" s="44"/>
      <c r="F91" s="22" t="s">
        <v>215</v>
      </c>
    </row>
    <row r="92" spans="1:6" ht="44" customHeight="1" thickTop="1" thickBot="1" x14ac:dyDescent="0.25">
      <c r="A92" s="103" t="s">
        <v>15</v>
      </c>
      <c r="B92" s="72" t="s">
        <v>2</v>
      </c>
      <c r="C92" s="64" t="s">
        <v>66</v>
      </c>
      <c r="D92" s="43" t="s">
        <v>155</v>
      </c>
      <c r="E92" s="44"/>
      <c r="F92" s="33" t="s">
        <v>203</v>
      </c>
    </row>
    <row r="93" spans="1:6" ht="44" customHeight="1" thickTop="1" thickBot="1" x14ac:dyDescent="0.25">
      <c r="A93" s="103" t="s">
        <v>28</v>
      </c>
      <c r="B93" s="72" t="s">
        <v>2</v>
      </c>
      <c r="C93" s="64" t="s">
        <v>280</v>
      </c>
      <c r="D93" s="43" t="s">
        <v>155</v>
      </c>
      <c r="E93" s="44"/>
      <c r="F93" s="22" t="s">
        <v>203</v>
      </c>
    </row>
    <row r="94" spans="1:6" ht="44" customHeight="1" thickTop="1" thickBot="1" x14ac:dyDescent="0.25">
      <c r="A94" s="103" t="s">
        <v>41</v>
      </c>
      <c r="B94" s="72" t="s">
        <v>2</v>
      </c>
      <c r="C94" s="64" t="s">
        <v>70</v>
      </c>
      <c r="D94" s="43" t="s">
        <v>155</v>
      </c>
      <c r="E94" s="44"/>
      <c r="F94" s="22" t="s">
        <v>203</v>
      </c>
    </row>
    <row r="95" spans="1:6" ht="44" customHeight="1" thickTop="1" thickBot="1" x14ac:dyDescent="0.25">
      <c r="A95" s="103" t="s">
        <v>15</v>
      </c>
      <c r="B95" s="72" t="s">
        <v>54</v>
      </c>
      <c r="C95" s="66" t="s">
        <v>59</v>
      </c>
      <c r="D95" s="43" t="s">
        <v>203</v>
      </c>
      <c r="E95" s="44"/>
      <c r="F95" s="22"/>
    </row>
    <row r="96" spans="1:6" ht="44" customHeight="1" thickTop="1" thickBot="1" x14ac:dyDescent="0.25">
      <c r="A96" s="103" t="s">
        <v>28</v>
      </c>
      <c r="B96" s="75" t="s">
        <v>211</v>
      </c>
      <c r="C96" s="84" t="s">
        <v>212</v>
      </c>
      <c r="D96" s="182" t="s">
        <v>341</v>
      </c>
      <c r="E96" s="2"/>
      <c r="F96" s="22" t="s">
        <v>340</v>
      </c>
    </row>
    <row r="97" spans="1:6" ht="44" customHeight="1" thickTop="1" thickBot="1" x14ac:dyDescent="0.25">
      <c r="A97" s="104"/>
      <c r="B97" s="73"/>
      <c r="C97" s="30"/>
      <c r="D97" s="49"/>
      <c r="E97" s="44"/>
      <c r="F97" s="31"/>
    </row>
    <row r="98" spans="1:6" ht="44" customHeight="1" thickTop="1" thickBot="1" x14ac:dyDescent="0.25">
      <c r="A98" s="104"/>
      <c r="B98" s="73"/>
      <c r="C98" s="30"/>
      <c r="D98" s="49"/>
      <c r="E98" s="44"/>
      <c r="F98" s="31"/>
    </row>
    <row r="99" spans="1:6" ht="44" customHeight="1" thickTop="1" thickBot="1" x14ac:dyDescent="0.25">
      <c r="A99" s="104"/>
      <c r="B99" s="73"/>
      <c r="C99" s="30"/>
      <c r="D99" s="49"/>
      <c r="E99" s="44"/>
      <c r="F99" s="31"/>
    </row>
    <row r="100" spans="1:6" ht="44" customHeight="1" thickTop="1" thickBot="1" x14ac:dyDescent="0.25">
      <c r="A100" s="177"/>
      <c r="B100" s="179"/>
      <c r="C100" s="181"/>
      <c r="D100" s="49"/>
      <c r="E100" s="53"/>
      <c r="F100" s="183"/>
    </row>
    <row r="102" spans="1:6" ht="44" customHeight="1" x14ac:dyDescent="0.2">
      <c r="A102" s="646" t="s">
        <v>281</v>
      </c>
      <c r="B102" s="646"/>
      <c r="F102" s="27" t="s">
        <v>188</v>
      </c>
    </row>
    <row r="103" spans="1:6" ht="44" customHeight="1" x14ac:dyDescent="0.2">
      <c r="F103" s="27" t="s">
        <v>189</v>
      </c>
    </row>
    <row r="104" spans="1:6" ht="44" customHeight="1" x14ac:dyDescent="0.2">
      <c r="A104" s="24"/>
      <c r="F104" s="27" t="s">
        <v>190</v>
      </c>
    </row>
    <row r="105" spans="1:6" ht="44" customHeight="1" x14ac:dyDescent="0.2">
      <c r="A105" s="93"/>
      <c r="B105" s="24" t="s">
        <v>337</v>
      </c>
    </row>
    <row r="106" spans="1:6" ht="44" customHeight="1" x14ac:dyDescent="0.2">
      <c r="A106" s="24"/>
      <c r="F106" s="27" t="s">
        <v>196</v>
      </c>
    </row>
    <row r="107" spans="1:6" ht="44" customHeight="1" x14ac:dyDescent="0.2">
      <c r="A107" s="647"/>
      <c r="B107" s="647"/>
    </row>
    <row r="126" spans="2:3" ht="44" customHeight="1" x14ac:dyDescent="0.2">
      <c r="B126" s="24" t="s">
        <v>342</v>
      </c>
      <c r="C126" s="62" t="s">
        <v>343</v>
      </c>
    </row>
    <row r="127" spans="2:3" ht="44" customHeight="1" x14ac:dyDescent="0.2">
      <c r="B127" s="24" t="s">
        <v>344</v>
      </c>
      <c r="C127" s="128" t="s">
        <v>345</v>
      </c>
    </row>
  </sheetData>
  <sortState xmlns:xlrd2="http://schemas.microsoft.com/office/spreadsheetml/2017/richdata2" ref="A3:F100">
    <sortCondition ref="D3:D100"/>
  </sortState>
  <mergeCells count="2">
    <mergeCell ref="A107:B107"/>
    <mergeCell ref="A102:B102"/>
  </mergeCells>
  <pageMargins left="0.25" right="0.25" top="0.75" bottom="0.75" header="0.3" footer="0.3"/>
  <pageSetup scale="1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S131"/>
  <sheetViews>
    <sheetView showGridLines="0" tabSelected="1" topLeftCell="A80" zoomScale="60" zoomScaleNormal="60" workbookViewId="0">
      <selection activeCell="B88" sqref="B88"/>
    </sheetView>
  </sheetViews>
  <sheetFormatPr baseColWidth="10" defaultColWidth="11.1640625" defaultRowHeight="98" customHeight="1" x14ac:dyDescent="0.2"/>
  <cols>
    <col min="1" max="1" width="16.83203125" style="62" bestFit="1" customWidth="1"/>
    <col min="2" max="2" width="136" style="24" customWidth="1"/>
    <col min="3" max="3" width="32.5" style="62" customWidth="1"/>
    <col min="4" max="4" width="19.33203125" style="62" customWidth="1"/>
    <col min="5" max="5" width="30.1640625" style="26" customWidth="1"/>
    <col min="6" max="6" width="2.1640625" style="42" customWidth="1"/>
    <col min="7" max="7" width="104.6640625" style="26" customWidth="1"/>
    <col min="8" max="9" width="15.33203125" style="26" customWidth="1"/>
    <col min="10" max="10" width="14.33203125" style="26" customWidth="1"/>
    <col min="11" max="13" width="22.1640625" style="28" hidden="1" customWidth="1"/>
    <col min="14" max="14" width="2.1640625" style="42" customWidth="1"/>
    <col min="15" max="15" width="54.33203125" style="27" customWidth="1"/>
    <col min="16" max="16" width="2.1640625" style="42" customWidth="1"/>
    <col min="17" max="17" width="71.1640625" style="27" customWidth="1"/>
    <col min="18" max="18" width="27.5" style="27" hidden="1" customWidth="1"/>
    <col min="19" max="19" width="2.1640625" style="42" customWidth="1"/>
    <col min="20" max="20" width="66.6640625" style="27" customWidth="1"/>
    <col min="21" max="21" width="2.1640625" style="42" customWidth="1"/>
    <col min="22" max="22" width="82" style="28" customWidth="1"/>
    <col min="23" max="23" width="2.1640625" style="4" customWidth="1"/>
    <col min="24" max="24" width="1.5" style="24" bestFit="1" customWidth="1"/>
    <col min="25" max="25" width="46.83203125" style="24" bestFit="1" customWidth="1"/>
    <col min="26" max="37" width="10.5" style="24" customWidth="1"/>
    <col min="38" max="16384" width="11.1640625" style="24"/>
  </cols>
  <sheetData>
    <row r="1" spans="1:71" ht="98" customHeight="1" thickBot="1" x14ac:dyDescent="0.25">
      <c r="A1" s="218" t="s">
        <v>705</v>
      </c>
      <c r="B1" s="633" t="s">
        <v>704</v>
      </c>
      <c r="C1" s="633"/>
      <c r="D1" s="633"/>
      <c r="E1" s="633"/>
      <c r="F1" s="633"/>
      <c r="G1" s="633"/>
      <c r="H1" s="633"/>
      <c r="I1" s="633"/>
      <c r="J1" s="633"/>
      <c r="K1" s="633"/>
      <c r="L1" s="633"/>
      <c r="M1" s="633"/>
      <c r="N1" s="633"/>
      <c r="O1" s="633"/>
      <c r="P1" s="633"/>
      <c r="Q1" s="633"/>
      <c r="R1" s="633"/>
      <c r="S1" s="633"/>
      <c r="T1" s="633"/>
      <c r="U1" s="633"/>
      <c r="V1" s="633"/>
    </row>
    <row r="2" spans="1:71" s="377" customFormat="1" ht="98" customHeight="1" thickTop="1" thickBot="1" x14ac:dyDescent="0.25">
      <c r="A2" s="95" t="s">
        <v>11</v>
      </c>
      <c r="B2" s="96" t="s">
        <v>194</v>
      </c>
      <c r="C2" s="96" t="s">
        <v>0</v>
      </c>
      <c r="D2" s="96" t="s">
        <v>13</v>
      </c>
      <c r="E2" s="153" t="s">
        <v>14</v>
      </c>
      <c r="F2" s="371"/>
      <c r="G2" s="372" t="s">
        <v>150</v>
      </c>
      <c r="H2" s="373" t="s">
        <v>561</v>
      </c>
      <c r="I2" s="373" t="s">
        <v>562</v>
      </c>
      <c r="J2" s="373" t="s">
        <v>88</v>
      </c>
      <c r="K2" s="580" t="s">
        <v>681</v>
      </c>
      <c r="L2" s="583" t="s">
        <v>682</v>
      </c>
      <c r="M2" s="583" t="s">
        <v>138</v>
      </c>
      <c r="N2" s="584"/>
      <c r="O2" s="374" t="s">
        <v>187</v>
      </c>
      <c r="P2" s="384"/>
      <c r="Q2" s="386" t="s">
        <v>191</v>
      </c>
      <c r="R2" s="375" t="s">
        <v>288</v>
      </c>
      <c r="S2" s="371"/>
      <c r="T2" s="376" t="s">
        <v>193</v>
      </c>
      <c r="U2" s="371"/>
      <c r="V2" s="376" t="s">
        <v>154</v>
      </c>
      <c r="W2" s="371"/>
    </row>
    <row r="3" spans="1:71" ht="98" customHeight="1" thickTop="1" thickBot="1" x14ac:dyDescent="0.25">
      <c r="A3" s="326" t="s">
        <v>702</v>
      </c>
      <c r="B3" s="331" t="s">
        <v>333</v>
      </c>
      <c r="C3" s="330" t="s">
        <v>508</v>
      </c>
      <c r="D3" s="328" t="s">
        <v>490</v>
      </c>
      <c r="E3" s="368" t="s">
        <v>539</v>
      </c>
      <c r="F3" s="44"/>
      <c r="G3" s="466" t="s">
        <v>615</v>
      </c>
      <c r="H3" s="320">
        <v>20</v>
      </c>
      <c r="I3" s="320" t="s">
        <v>203</v>
      </c>
      <c r="J3" s="320" t="s">
        <v>91</v>
      </c>
      <c r="K3" s="614">
        <f>1630.82</f>
        <v>1630.82</v>
      </c>
      <c r="L3" s="382">
        <v>113.78</v>
      </c>
      <c r="M3" s="382">
        <f>K3-L3</f>
        <v>1517.04</v>
      </c>
      <c r="N3" s="47"/>
      <c r="O3" s="321" t="s">
        <v>203</v>
      </c>
      <c r="P3" s="44"/>
      <c r="Q3" s="322" t="s">
        <v>292</v>
      </c>
      <c r="R3" s="321">
        <v>235.5</v>
      </c>
      <c r="S3" s="44"/>
      <c r="T3" s="323" t="s">
        <v>205</v>
      </c>
      <c r="U3" s="44"/>
      <c r="V3" s="324"/>
      <c r="W3" s="44"/>
    </row>
    <row r="4" spans="1:71" ht="28" customHeight="1" thickTop="1" thickBot="1" x14ac:dyDescent="0.25">
      <c r="A4" s="434"/>
      <c r="B4" s="435"/>
      <c r="C4" s="436"/>
      <c r="D4" s="437"/>
      <c r="E4" s="438"/>
      <c r="F4" s="44"/>
      <c r="G4" s="570"/>
      <c r="H4" s="439"/>
      <c r="I4" s="439"/>
      <c r="J4" s="439"/>
      <c r="K4" s="590"/>
      <c r="L4" s="591"/>
      <c r="M4" s="591"/>
      <c r="N4" s="47"/>
      <c r="O4" s="440"/>
      <c r="P4" s="44"/>
      <c r="Q4" s="441"/>
      <c r="R4" s="440"/>
      <c r="S4" s="44"/>
      <c r="T4" s="442"/>
      <c r="U4" s="44"/>
      <c r="V4" s="443"/>
      <c r="W4" s="44"/>
    </row>
    <row r="5" spans="1:71" ht="98" customHeight="1" thickTop="1" thickBot="1" x14ac:dyDescent="0.25">
      <c r="A5" s="326" t="s">
        <v>703</v>
      </c>
      <c r="B5" s="331" t="s">
        <v>178</v>
      </c>
      <c r="C5" s="346" t="s">
        <v>509</v>
      </c>
      <c r="D5" s="328" t="s">
        <v>490</v>
      </c>
      <c r="E5" s="368" t="s">
        <v>539</v>
      </c>
      <c r="F5" s="44"/>
      <c r="G5" s="466" t="s">
        <v>645</v>
      </c>
      <c r="H5" s="320">
        <v>20</v>
      </c>
      <c r="I5" s="320" t="s">
        <v>203</v>
      </c>
      <c r="J5" s="320" t="s">
        <v>91</v>
      </c>
      <c r="K5" s="581">
        <f>549.93</f>
        <v>549.92999999999995</v>
      </c>
      <c r="L5" s="382">
        <f>38.37</f>
        <v>38.369999999999997</v>
      </c>
      <c r="M5" s="579">
        <f>K5-L5</f>
        <v>511.55999999999995</v>
      </c>
      <c r="N5" s="47"/>
      <c r="O5" s="338" t="s">
        <v>203</v>
      </c>
      <c r="P5" s="44"/>
      <c r="Q5" s="322" t="s">
        <v>292</v>
      </c>
      <c r="R5" s="321">
        <v>0</v>
      </c>
      <c r="S5" s="44"/>
      <c r="T5" s="323" t="s">
        <v>205</v>
      </c>
      <c r="U5" s="44"/>
      <c r="V5" s="341"/>
      <c r="W5" s="44"/>
    </row>
    <row r="6" spans="1:71" ht="98" customHeight="1" thickTop="1" thickBot="1" x14ac:dyDescent="0.25">
      <c r="A6" s="326" t="s">
        <v>703</v>
      </c>
      <c r="B6" s="327" t="s">
        <v>16</v>
      </c>
      <c r="C6" s="330" t="s">
        <v>56</v>
      </c>
      <c r="D6" s="328" t="s">
        <v>490</v>
      </c>
      <c r="E6" s="468" t="s">
        <v>556</v>
      </c>
      <c r="F6" s="44"/>
      <c r="G6" s="638" t="s">
        <v>640</v>
      </c>
      <c r="H6" s="320">
        <v>20</v>
      </c>
      <c r="I6" s="320">
        <v>52</v>
      </c>
      <c r="J6" s="320" t="s">
        <v>91</v>
      </c>
      <c r="K6" s="581">
        <v>873.67</v>
      </c>
      <c r="L6" s="382">
        <v>60.97</v>
      </c>
      <c r="M6" s="579">
        <f t="shared" ref="M6:M9" si="0">K6-L6</f>
        <v>812.69999999999993</v>
      </c>
      <c r="N6" s="47"/>
      <c r="O6" s="321" t="s">
        <v>550</v>
      </c>
      <c r="P6" s="44"/>
      <c r="Q6" s="322" t="s">
        <v>192</v>
      </c>
      <c r="R6" s="321">
        <v>0</v>
      </c>
      <c r="S6" s="44"/>
      <c r="T6" s="323" t="s">
        <v>205</v>
      </c>
      <c r="U6" s="44"/>
      <c r="V6" s="324"/>
      <c r="W6" s="44"/>
    </row>
    <row r="7" spans="1:71" ht="98" customHeight="1" thickTop="1" thickBot="1" x14ac:dyDescent="0.25">
      <c r="A7" s="326" t="s">
        <v>703</v>
      </c>
      <c r="B7" s="327" t="s">
        <v>18</v>
      </c>
      <c r="C7" s="330" t="s">
        <v>57</v>
      </c>
      <c r="D7" s="368" t="s">
        <v>490</v>
      </c>
      <c r="E7" s="483" t="s">
        <v>556</v>
      </c>
      <c r="F7" s="44"/>
      <c r="G7" s="639"/>
      <c r="H7" s="320">
        <v>20</v>
      </c>
      <c r="I7" s="320">
        <v>52</v>
      </c>
      <c r="J7" s="320" t="s">
        <v>90</v>
      </c>
      <c r="K7" s="581"/>
      <c r="L7" s="382"/>
      <c r="M7" s="579">
        <f t="shared" si="0"/>
        <v>0</v>
      </c>
      <c r="N7" s="47"/>
      <c r="O7" s="321" t="s">
        <v>550</v>
      </c>
      <c r="P7" s="44"/>
      <c r="Q7" s="322" t="s">
        <v>192</v>
      </c>
      <c r="R7" s="321">
        <v>0</v>
      </c>
      <c r="S7" s="44"/>
      <c r="T7" s="323" t="s">
        <v>205</v>
      </c>
      <c r="U7" s="44"/>
      <c r="V7" s="324"/>
      <c r="W7" s="44"/>
    </row>
    <row r="8" spans="1:71" s="1" customFormat="1" ht="98" customHeight="1" thickTop="1" thickBot="1" x14ac:dyDescent="0.25">
      <c r="A8" s="326" t="s">
        <v>703</v>
      </c>
      <c r="B8" s="327" t="s">
        <v>19</v>
      </c>
      <c r="C8" s="330" t="s">
        <v>65</v>
      </c>
      <c r="D8" s="328" t="s">
        <v>490</v>
      </c>
      <c r="E8" s="469" t="s">
        <v>563</v>
      </c>
      <c r="F8" s="44"/>
      <c r="G8" s="466" t="s">
        <v>206</v>
      </c>
      <c r="H8" s="320">
        <v>13</v>
      </c>
      <c r="I8" s="320">
        <v>70</v>
      </c>
      <c r="J8" s="320" t="s">
        <v>103</v>
      </c>
      <c r="K8" s="581"/>
      <c r="L8" s="382"/>
      <c r="M8" s="579">
        <f t="shared" si="0"/>
        <v>0</v>
      </c>
      <c r="N8" s="47"/>
      <c r="O8" s="321" t="s">
        <v>557</v>
      </c>
      <c r="P8" s="44"/>
      <c r="Q8" s="399" t="s">
        <v>192</v>
      </c>
      <c r="R8" s="396">
        <v>0</v>
      </c>
      <c r="S8" s="44"/>
      <c r="T8" s="323" t="s">
        <v>111</v>
      </c>
      <c r="U8" s="44"/>
      <c r="V8" s="359" t="s">
        <v>549</v>
      </c>
      <c r="W8" s="44"/>
      <c r="X8" s="410" t="s">
        <v>206</v>
      </c>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row>
    <row r="9" spans="1:71" ht="98" customHeight="1" thickTop="1" thickBot="1" x14ac:dyDescent="0.25">
      <c r="A9" s="326" t="s">
        <v>703</v>
      </c>
      <c r="B9" s="331" t="s">
        <v>2</v>
      </c>
      <c r="C9" s="344" t="s">
        <v>510</v>
      </c>
      <c r="D9" s="328" t="s">
        <v>490</v>
      </c>
      <c r="E9" s="368" t="s">
        <v>574</v>
      </c>
      <c r="F9" s="44"/>
      <c r="G9" s="456" t="s">
        <v>156</v>
      </c>
      <c r="H9" s="320" t="s">
        <v>195</v>
      </c>
      <c r="I9" s="320" t="s">
        <v>203</v>
      </c>
      <c r="J9" s="320" t="s">
        <v>91</v>
      </c>
      <c r="K9" s="581">
        <f>1545.48+319.69</f>
        <v>1865.17</v>
      </c>
      <c r="L9" s="382">
        <f>107.48+21.07</f>
        <v>128.55000000000001</v>
      </c>
      <c r="M9" s="579">
        <f t="shared" si="0"/>
        <v>1736.6200000000001</v>
      </c>
      <c r="N9" s="47"/>
      <c r="O9" s="338" t="s">
        <v>203</v>
      </c>
      <c r="P9" s="44"/>
      <c r="Q9" s="569" t="s">
        <v>592</v>
      </c>
      <c r="R9" s="396"/>
      <c r="S9" s="44"/>
      <c r="T9" s="339" t="s">
        <v>205</v>
      </c>
      <c r="U9" s="44"/>
      <c r="V9" s="324"/>
      <c r="W9" s="44"/>
    </row>
    <row r="10" spans="1:71" ht="98" customHeight="1" thickTop="1" thickBot="1" x14ac:dyDescent="0.25">
      <c r="A10" s="326" t="s">
        <v>703</v>
      </c>
      <c r="B10" s="461" t="s">
        <v>568</v>
      </c>
      <c r="C10" s="465" t="s">
        <v>59</v>
      </c>
      <c r="D10" s="368" t="s">
        <v>490</v>
      </c>
      <c r="E10" s="470" t="s">
        <v>575</v>
      </c>
      <c r="F10" s="47"/>
      <c r="G10" s="470" t="s">
        <v>165</v>
      </c>
      <c r="H10" s="456">
        <v>50</v>
      </c>
      <c r="I10" s="456">
        <v>50</v>
      </c>
      <c r="J10" s="340" t="s">
        <v>91</v>
      </c>
      <c r="K10" s="408">
        <v>441</v>
      </c>
      <c r="L10" s="382"/>
      <c r="M10" s="579">
        <f>K10-L10</f>
        <v>441</v>
      </c>
      <c r="N10" s="47"/>
      <c r="O10" s="398" t="s">
        <v>203</v>
      </c>
      <c r="P10" s="44"/>
      <c r="Q10" s="322" t="s">
        <v>203</v>
      </c>
      <c r="R10" s="321">
        <v>0</v>
      </c>
      <c r="S10" s="44"/>
      <c r="T10" s="323"/>
      <c r="U10" s="44"/>
      <c r="V10" s="433" t="s">
        <v>553</v>
      </c>
      <c r="W10" s="44"/>
    </row>
    <row r="11" spans="1:71" ht="126" customHeight="1" thickTop="1" thickBot="1" x14ac:dyDescent="0.25">
      <c r="A11" s="326" t="s">
        <v>703</v>
      </c>
      <c r="B11" s="388" t="s">
        <v>258</v>
      </c>
      <c r="C11" s="330" t="s">
        <v>492</v>
      </c>
      <c r="D11" s="328" t="s">
        <v>490</v>
      </c>
      <c r="E11" s="391" t="s">
        <v>556</v>
      </c>
      <c r="F11" s="418"/>
      <c r="G11" s="470" t="s">
        <v>607</v>
      </c>
      <c r="H11" s="466">
        <v>35</v>
      </c>
      <c r="I11" s="320">
        <v>52</v>
      </c>
      <c r="J11" s="320" t="s">
        <v>104</v>
      </c>
      <c r="K11" s="581">
        <v>526.9</v>
      </c>
      <c r="L11" s="382">
        <v>36.76</v>
      </c>
      <c r="M11" s="382">
        <f>K11-L11</f>
        <v>490.14</v>
      </c>
      <c r="N11" s="47"/>
      <c r="O11" s="321" t="s">
        <v>550</v>
      </c>
      <c r="P11" s="44"/>
      <c r="Q11" s="322" t="s">
        <v>192</v>
      </c>
      <c r="R11" s="321">
        <v>0</v>
      </c>
      <c r="S11" s="44"/>
      <c r="T11" s="323" t="s">
        <v>260</v>
      </c>
      <c r="U11" s="44"/>
      <c r="V11" s="359"/>
      <c r="W11" s="44"/>
      <c r="X11" s="24" t="s">
        <v>206</v>
      </c>
    </row>
    <row r="12" spans="1:71" ht="98" customHeight="1" thickTop="1" thickBot="1" x14ac:dyDescent="0.25">
      <c r="A12" s="326" t="s">
        <v>703</v>
      </c>
      <c r="B12" s="420" t="s">
        <v>24</v>
      </c>
      <c r="C12" s="422" t="s">
        <v>98</v>
      </c>
      <c r="D12" s="328" t="s">
        <v>490</v>
      </c>
      <c r="E12" s="369" t="s">
        <v>563</v>
      </c>
      <c r="F12" s="53"/>
      <c r="G12" s="571" t="s">
        <v>706</v>
      </c>
      <c r="H12" s="423">
        <v>35</v>
      </c>
      <c r="I12" s="423">
        <v>70</v>
      </c>
      <c r="J12" s="423" t="s">
        <v>103</v>
      </c>
      <c r="K12" s="615">
        <f>3555.56+1427.05</f>
        <v>4982.6099999999997</v>
      </c>
      <c r="L12" s="382">
        <f>248.06+96.49</f>
        <v>344.55</v>
      </c>
      <c r="M12" s="382">
        <f>K12-L12</f>
        <v>4638.0599999999995</v>
      </c>
      <c r="N12" s="585"/>
      <c r="O12" s="424" t="s">
        <v>557</v>
      </c>
      <c r="P12" s="53"/>
      <c r="Q12" s="430" t="s">
        <v>192</v>
      </c>
      <c r="R12" s="321">
        <v>0</v>
      </c>
      <c r="S12" s="53"/>
      <c r="T12" s="404" t="s">
        <v>111</v>
      </c>
      <c r="U12" s="53"/>
      <c r="V12" s="432" t="s">
        <v>262</v>
      </c>
      <c r="W12" s="53"/>
      <c r="X12" s="24" t="s">
        <v>206</v>
      </c>
    </row>
    <row r="13" spans="1:71" ht="98" customHeight="1" thickTop="1" thickBot="1" x14ac:dyDescent="0.25">
      <c r="A13" s="326" t="s">
        <v>703</v>
      </c>
      <c r="B13" s="327" t="s">
        <v>472</v>
      </c>
      <c r="C13" s="330" t="s">
        <v>60</v>
      </c>
      <c r="D13" s="328" t="s">
        <v>490</v>
      </c>
      <c r="E13" s="389" t="s">
        <v>540</v>
      </c>
      <c r="F13" s="44"/>
      <c r="G13" s="466" t="s">
        <v>207</v>
      </c>
      <c r="H13" s="320">
        <v>45</v>
      </c>
      <c r="I13" s="320">
        <v>112</v>
      </c>
      <c r="J13" s="320" t="s">
        <v>158</v>
      </c>
      <c r="K13" s="592">
        <f>1483.41</f>
        <v>1483.41</v>
      </c>
      <c r="L13" s="382">
        <v>94.89</v>
      </c>
      <c r="M13" s="382">
        <f>K13-L13</f>
        <v>1388.52</v>
      </c>
      <c r="N13" s="47"/>
      <c r="O13" s="321" t="s">
        <v>369</v>
      </c>
      <c r="P13" s="418"/>
      <c r="Q13" s="350" t="s">
        <v>322</v>
      </c>
      <c r="R13" s="414">
        <v>368.8</v>
      </c>
      <c r="S13" s="44"/>
      <c r="T13" s="479" t="s">
        <v>506</v>
      </c>
      <c r="U13" s="44"/>
      <c r="V13" s="387" t="s">
        <v>543</v>
      </c>
      <c r="W13" s="44"/>
    </row>
    <row r="14" spans="1:71" ht="98" customHeight="1" thickTop="1" thickBot="1" x14ac:dyDescent="0.25">
      <c r="A14" s="326" t="s">
        <v>703</v>
      </c>
      <c r="B14" s="327" t="s">
        <v>515</v>
      </c>
      <c r="C14" s="328" t="s">
        <v>62</v>
      </c>
      <c r="D14" s="328" t="s">
        <v>490</v>
      </c>
      <c r="E14" s="369" t="s">
        <v>563</v>
      </c>
      <c r="F14" s="44"/>
      <c r="G14" s="466" t="s">
        <v>206</v>
      </c>
      <c r="H14" s="320">
        <v>25</v>
      </c>
      <c r="I14" s="320">
        <v>70</v>
      </c>
      <c r="J14" s="320" t="s">
        <v>104</v>
      </c>
      <c r="K14" s="593"/>
      <c r="L14" s="382"/>
      <c r="M14" s="382">
        <f t="shared" ref="M14:M15" si="1">K14-L14</f>
        <v>0</v>
      </c>
      <c r="N14" s="47"/>
      <c r="O14" s="321" t="s">
        <v>557</v>
      </c>
      <c r="P14" s="44"/>
      <c r="Q14" s="419" t="s">
        <v>593</v>
      </c>
      <c r="R14" s="396">
        <f>878.8/5</f>
        <v>175.76</v>
      </c>
      <c r="S14" s="44"/>
      <c r="T14" s="345" t="s">
        <v>516</v>
      </c>
      <c r="U14" s="44"/>
      <c r="V14" s="406" t="s">
        <v>517</v>
      </c>
      <c r="W14" s="44"/>
      <c r="Y14" s="62"/>
    </row>
    <row r="15" spans="1:71" ht="98" customHeight="1" thickTop="1" thickBot="1" x14ac:dyDescent="0.25">
      <c r="A15" s="326" t="s">
        <v>703</v>
      </c>
      <c r="B15" s="411" t="s">
        <v>581</v>
      </c>
      <c r="C15" s="330" t="s">
        <v>582</v>
      </c>
      <c r="D15" s="328" t="s">
        <v>490</v>
      </c>
      <c r="E15" s="369" t="s">
        <v>539</v>
      </c>
      <c r="F15" s="393"/>
      <c r="G15" s="466" t="s">
        <v>206</v>
      </c>
      <c r="H15" s="348"/>
      <c r="I15" s="348">
        <v>70</v>
      </c>
      <c r="J15" s="348" t="s">
        <v>104</v>
      </c>
      <c r="K15" s="594"/>
      <c r="L15" s="595"/>
      <c r="M15" s="382">
        <f t="shared" si="1"/>
        <v>0</v>
      </c>
      <c r="N15" s="586"/>
      <c r="O15" s="321"/>
      <c r="P15" s="393"/>
      <c r="Q15" s="400" t="s">
        <v>330</v>
      </c>
      <c r="R15" s="401">
        <v>0</v>
      </c>
      <c r="S15" s="393"/>
      <c r="T15" s="402" t="s">
        <v>493</v>
      </c>
      <c r="U15" s="393"/>
      <c r="V15" s="478"/>
      <c r="W15" s="393"/>
      <c r="Y15" s="24" t="s">
        <v>206</v>
      </c>
    </row>
    <row r="16" spans="1:71" ht="165" customHeight="1" thickTop="1" thickBot="1" x14ac:dyDescent="0.25">
      <c r="A16" s="326" t="s">
        <v>703</v>
      </c>
      <c r="B16" s="331" t="s">
        <v>638</v>
      </c>
      <c r="C16" s="330" t="s">
        <v>398</v>
      </c>
      <c r="D16" s="328" t="s">
        <v>490</v>
      </c>
      <c r="E16" s="368" t="s">
        <v>539</v>
      </c>
      <c r="F16" s="44"/>
      <c r="G16" s="466" t="s">
        <v>609</v>
      </c>
      <c r="H16" s="320">
        <v>350</v>
      </c>
      <c r="I16" s="320" t="s">
        <v>203</v>
      </c>
      <c r="J16" s="320" t="s">
        <v>91</v>
      </c>
      <c r="K16" s="614">
        <f>38637.79</f>
        <v>38637.79</v>
      </c>
      <c r="L16" s="382">
        <v>2695.03</v>
      </c>
      <c r="M16" s="382">
        <f>K16-L16</f>
        <v>35942.76</v>
      </c>
      <c r="N16" s="47"/>
      <c r="O16" s="338" t="s">
        <v>203</v>
      </c>
      <c r="P16" s="44"/>
      <c r="Q16" s="322" t="s">
        <v>292</v>
      </c>
      <c r="R16" s="321">
        <v>0</v>
      </c>
      <c r="S16" s="44"/>
      <c r="T16" s="323"/>
      <c r="U16" s="44"/>
      <c r="V16" s="324" t="s">
        <v>396</v>
      </c>
      <c r="W16" s="44"/>
    </row>
    <row r="17" spans="1:25" ht="28" customHeight="1" thickTop="1" thickBot="1" x14ac:dyDescent="0.25">
      <c r="A17" s="434"/>
      <c r="B17" s="435"/>
      <c r="C17" s="436"/>
      <c r="D17" s="437"/>
      <c r="E17" s="438"/>
      <c r="F17" s="44"/>
      <c r="G17" s="570"/>
      <c r="H17" s="439"/>
      <c r="I17" s="439"/>
      <c r="J17" s="439"/>
      <c r="K17" s="590"/>
      <c r="L17" s="591"/>
      <c r="M17" s="591"/>
      <c r="N17" s="47"/>
      <c r="O17" s="440"/>
      <c r="P17" s="44"/>
      <c r="Q17" s="441"/>
      <c r="R17" s="440"/>
      <c r="S17" s="44"/>
      <c r="T17" s="442"/>
      <c r="U17" s="44"/>
      <c r="V17" s="443"/>
      <c r="W17" s="44"/>
    </row>
    <row r="18" spans="1:25" ht="98" customHeight="1" thickTop="1" thickBot="1" x14ac:dyDescent="0.25">
      <c r="A18" s="326" t="s">
        <v>487</v>
      </c>
      <c r="B18" s="331" t="s">
        <v>2</v>
      </c>
      <c r="C18" s="344" t="s">
        <v>280</v>
      </c>
      <c r="D18" s="328" t="s">
        <v>490</v>
      </c>
      <c r="E18" s="368" t="s">
        <v>574</v>
      </c>
      <c r="F18" s="44"/>
      <c r="G18" s="466" t="s">
        <v>511</v>
      </c>
      <c r="H18" s="320">
        <v>20</v>
      </c>
      <c r="I18" s="320" t="s">
        <v>203</v>
      </c>
      <c r="J18" s="320" t="s">
        <v>91</v>
      </c>
      <c r="K18" s="581">
        <f>1939.65+315</f>
        <v>2254.65</v>
      </c>
      <c r="L18" s="382">
        <f>135.33+18.9</f>
        <v>154.23000000000002</v>
      </c>
      <c r="M18" s="382">
        <f>K18-L18</f>
        <v>2100.42</v>
      </c>
      <c r="N18" s="47"/>
      <c r="O18" s="321" t="s">
        <v>203</v>
      </c>
      <c r="P18" s="44"/>
      <c r="Q18" s="322" t="s">
        <v>192</v>
      </c>
      <c r="R18" s="321">
        <v>0</v>
      </c>
      <c r="S18" s="44"/>
      <c r="T18" s="323" t="s">
        <v>205</v>
      </c>
      <c r="U18" s="44"/>
      <c r="V18" s="324"/>
      <c r="W18" s="44"/>
    </row>
    <row r="19" spans="1:25" ht="98" customHeight="1" thickTop="1" thickBot="1" x14ac:dyDescent="0.25">
      <c r="A19" s="326" t="s">
        <v>487</v>
      </c>
      <c r="B19" s="327" t="s">
        <v>29</v>
      </c>
      <c r="C19" s="360" t="s">
        <v>96</v>
      </c>
      <c r="D19" s="328" t="s">
        <v>490</v>
      </c>
      <c r="E19" s="347" t="s">
        <v>556</v>
      </c>
      <c r="F19" s="44"/>
      <c r="G19" s="466" t="s">
        <v>610</v>
      </c>
      <c r="H19" s="320">
        <v>30</v>
      </c>
      <c r="I19" s="347">
        <v>52</v>
      </c>
      <c r="J19" s="347" t="s">
        <v>91</v>
      </c>
      <c r="K19" s="596">
        <v>2234.9299999999998</v>
      </c>
      <c r="L19" s="382">
        <v>155.93</v>
      </c>
      <c r="M19" s="382">
        <f t="shared" ref="M19:M81" si="2">K19-L19</f>
        <v>2079</v>
      </c>
      <c r="N19" s="47"/>
      <c r="O19" s="321" t="s">
        <v>209</v>
      </c>
      <c r="P19" s="44"/>
      <c r="Q19" s="322" t="s">
        <v>192</v>
      </c>
      <c r="R19" s="321">
        <v>0</v>
      </c>
      <c r="S19" s="44"/>
      <c r="T19" s="417" t="s">
        <v>278</v>
      </c>
      <c r="U19" s="44"/>
      <c r="V19" s="357"/>
      <c r="W19" s="44"/>
    </row>
    <row r="20" spans="1:25" ht="98" customHeight="1" thickTop="1" thickBot="1" x14ac:dyDescent="0.25">
      <c r="A20" s="326" t="s">
        <v>487</v>
      </c>
      <c r="B20" s="327" t="s">
        <v>185</v>
      </c>
      <c r="C20" s="360" t="s">
        <v>186</v>
      </c>
      <c r="D20" s="328" t="s">
        <v>490</v>
      </c>
      <c r="E20" s="368" t="s">
        <v>539</v>
      </c>
      <c r="F20" s="44"/>
      <c r="G20" s="466" t="s">
        <v>206</v>
      </c>
      <c r="H20" s="320">
        <v>1</v>
      </c>
      <c r="I20" s="320" t="s">
        <v>203</v>
      </c>
      <c r="J20" s="320" t="s">
        <v>91</v>
      </c>
      <c r="K20" s="581"/>
      <c r="L20" s="382"/>
      <c r="M20" s="382">
        <f t="shared" si="2"/>
        <v>0</v>
      </c>
      <c r="N20" s="47"/>
      <c r="O20" s="321" t="s">
        <v>203</v>
      </c>
      <c r="P20" s="44"/>
      <c r="Q20" s="399" t="s">
        <v>192</v>
      </c>
      <c r="R20" s="321">
        <v>0</v>
      </c>
      <c r="S20" s="44"/>
      <c r="T20" s="361" t="s">
        <v>216</v>
      </c>
      <c r="U20" s="44"/>
      <c r="V20" s="362"/>
      <c r="W20" s="44"/>
    </row>
    <row r="21" spans="1:25" ht="98" customHeight="1" thickTop="1" thickBot="1" x14ac:dyDescent="0.25">
      <c r="A21" s="326" t="s">
        <v>487</v>
      </c>
      <c r="B21" s="351" t="s">
        <v>409</v>
      </c>
      <c r="C21" s="344" t="s">
        <v>78</v>
      </c>
      <c r="D21" s="328" t="s">
        <v>490</v>
      </c>
      <c r="E21" s="368" t="s">
        <v>520</v>
      </c>
      <c r="F21" s="44"/>
      <c r="G21" s="638" t="s">
        <v>611</v>
      </c>
      <c r="H21" s="320">
        <v>145</v>
      </c>
      <c r="I21" s="320">
        <v>145</v>
      </c>
      <c r="J21" s="320" t="s">
        <v>91</v>
      </c>
      <c r="K21" s="581">
        <v>17504.21</v>
      </c>
      <c r="L21" s="382">
        <v>1221.23</v>
      </c>
      <c r="M21" s="382">
        <f t="shared" si="2"/>
        <v>16282.98</v>
      </c>
      <c r="N21" s="47"/>
      <c r="O21" s="321" t="s">
        <v>369</v>
      </c>
      <c r="P21" s="44"/>
      <c r="Q21" s="399" t="s">
        <v>322</v>
      </c>
      <c r="R21" s="396">
        <f>368.8/4</f>
        <v>92.2</v>
      </c>
      <c r="S21" s="44"/>
      <c r="T21" s="323" t="s">
        <v>707</v>
      </c>
      <c r="U21" s="44"/>
      <c r="V21" s="406"/>
      <c r="W21" s="44"/>
    </row>
    <row r="22" spans="1:25" ht="98" customHeight="1" thickTop="1" thickBot="1" x14ac:dyDescent="0.25">
      <c r="A22" s="326" t="s">
        <v>487</v>
      </c>
      <c r="B22" s="351" t="s">
        <v>598</v>
      </c>
      <c r="C22" s="344" t="s">
        <v>78</v>
      </c>
      <c r="D22" s="328" t="s">
        <v>490</v>
      </c>
      <c r="E22" s="368" t="s">
        <v>521</v>
      </c>
      <c r="F22" s="44"/>
      <c r="G22" s="640"/>
      <c r="H22" s="320">
        <v>145</v>
      </c>
      <c r="I22" s="320">
        <v>145</v>
      </c>
      <c r="J22" s="320" t="s">
        <v>91</v>
      </c>
      <c r="K22" s="581"/>
      <c r="L22" s="382"/>
      <c r="M22" s="382">
        <f t="shared" si="2"/>
        <v>0</v>
      </c>
      <c r="N22" s="47"/>
      <c r="O22" s="321" t="s">
        <v>369</v>
      </c>
      <c r="P22" s="44"/>
      <c r="Q22" s="399" t="s">
        <v>322</v>
      </c>
      <c r="R22" s="321">
        <f>368.8/4</f>
        <v>92.2</v>
      </c>
      <c r="S22" s="44"/>
      <c r="T22" s="323" t="s">
        <v>707</v>
      </c>
      <c r="U22" s="44"/>
      <c r="V22" s="324"/>
      <c r="W22" s="44"/>
    </row>
    <row r="23" spans="1:25" ht="98" customHeight="1" thickTop="1" thickBot="1" x14ac:dyDescent="0.25">
      <c r="A23" s="326" t="s">
        <v>487</v>
      </c>
      <c r="B23" s="351" t="s">
        <v>527</v>
      </c>
      <c r="C23" s="344" t="s">
        <v>78</v>
      </c>
      <c r="D23" s="328" t="s">
        <v>490</v>
      </c>
      <c r="E23" s="368" t="s">
        <v>522</v>
      </c>
      <c r="F23" s="44"/>
      <c r="G23" s="640"/>
      <c r="H23" s="320">
        <v>145</v>
      </c>
      <c r="I23" s="320">
        <v>145</v>
      </c>
      <c r="J23" s="320" t="s">
        <v>91</v>
      </c>
      <c r="K23" s="581"/>
      <c r="L23" s="382"/>
      <c r="M23" s="382">
        <f t="shared" si="2"/>
        <v>0</v>
      </c>
      <c r="N23" s="47"/>
      <c r="O23" s="321" t="s">
        <v>369</v>
      </c>
      <c r="P23" s="44"/>
      <c r="Q23" s="399" t="s">
        <v>322</v>
      </c>
      <c r="R23" s="321">
        <f>368.8/4</f>
        <v>92.2</v>
      </c>
      <c r="S23" s="44"/>
      <c r="T23" s="323" t="s">
        <v>707</v>
      </c>
      <c r="U23" s="44"/>
      <c r="V23" s="324"/>
      <c r="W23" s="44"/>
    </row>
    <row r="24" spans="1:25" ht="98" customHeight="1" thickTop="1" thickBot="1" x14ac:dyDescent="0.25">
      <c r="A24" s="326" t="s">
        <v>487</v>
      </c>
      <c r="B24" s="351" t="s">
        <v>420</v>
      </c>
      <c r="C24" s="344" t="s">
        <v>78</v>
      </c>
      <c r="D24" s="328" t="s">
        <v>490</v>
      </c>
      <c r="E24" s="368" t="s">
        <v>523</v>
      </c>
      <c r="F24" s="44"/>
      <c r="G24" s="640"/>
      <c r="H24" s="320">
        <v>145</v>
      </c>
      <c r="I24" s="320">
        <v>145</v>
      </c>
      <c r="J24" s="320" t="s">
        <v>91</v>
      </c>
      <c r="K24" s="408"/>
      <c r="L24" s="382"/>
      <c r="M24" s="382">
        <f t="shared" si="2"/>
        <v>0</v>
      </c>
      <c r="N24" s="47"/>
      <c r="O24" s="321" t="s">
        <v>369</v>
      </c>
      <c r="P24" s="44"/>
      <c r="Q24" s="322" t="s">
        <v>322</v>
      </c>
      <c r="R24" s="321">
        <v>0</v>
      </c>
      <c r="S24" s="44"/>
      <c r="T24" s="323" t="s">
        <v>707</v>
      </c>
      <c r="U24" s="44"/>
      <c r="V24" s="324"/>
      <c r="W24" s="44"/>
    </row>
    <row r="25" spans="1:25" ht="98" customHeight="1" thickTop="1" thickBot="1" x14ac:dyDescent="0.25">
      <c r="A25" s="326" t="s">
        <v>487</v>
      </c>
      <c r="B25" s="351" t="s">
        <v>528</v>
      </c>
      <c r="C25" s="344" t="s">
        <v>78</v>
      </c>
      <c r="D25" s="328" t="s">
        <v>490</v>
      </c>
      <c r="E25" s="368" t="s">
        <v>519</v>
      </c>
      <c r="F25" s="44"/>
      <c r="G25" s="640"/>
      <c r="H25" s="320">
        <v>145</v>
      </c>
      <c r="I25" s="320">
        <v>145</v>
      </c>
      <c r="J25" s="347" t="s">
        <v>91</v>
      </c>
      <c r="K25" s="382"/>
      <c r="L25" s="382"/>
      <c r="M25" s="382">
        <f t="shared" si="2"/>
        <v>0</v>
      </c>
      <c r="N25" s="47"/>
      <c r="O25" s="321" t="s">
        <v>369</v>
      </c>
      <c r="P25" s="44"/>
      <c r="Q25" s="322" t="s">
        <v>322</v>
      </c>
      <c r="R25" s="321">
        <f>368.8/4</f>
        <v>92.2</v>
      </c>
      <c r="S25" s="44"/>
      <c r="T25" s="323" t="s">
        <v>707</v>
      </c>
      <c r="U25" s="44"/>
      <c r="V25" s="355"/>
      <c r="W25" s="44"/>
    </row>
    <row r="26" spans="1:25" ht="98" customHeight="1" thickTop="1" thickBot="1" x14ac:dyDescent="0.25">
      <c r="A26" s="326" t="s">
        <v>487</v>
      </c>
      <c r="B26" s="351" t="s">
        <v>566</v>
      </c>
      <c r="C26" s="344" t="s">
        <v>78</v>
      </c>
      <c r="D26" s="328" t="s">
        <v>490</v>
      </c>
      <c r="E26" s="368" t="s">
        <v>569</v>
      </c>
      <c r="F26" s="44"/>
      <c r="G26" s="640"/>
      <c r="H26" s="347">
        <v>112</v>
      </c>
      <c r="I26" s="347">
        <v>112</v>
      </c>
      <c r="J26" s="347" t="s">
        <v>91</v>
      </c>
      <c r="K26" s="592"/>
      <c r="L26" s="382"/>
      <c r="M26" s="382">
        <f t="shared" si="2"/>
        <v>0</v>
      </c>
      <c r="N26" s="47"/>
      <c r="O26" s="321" t="s">
        <v>369</v>
      </c>
      <c r="P26" s="44"/>
      <c r="Q26" s="322" t="s">
        <v>322</v>
      </c>
      <c r="R26" s="321">
        <f>432.8/3</f>
        <v>144.26666666666668</v>
      </c>
      <c r="S26" s="44"/>
      <c r="T26" s="323" t="s">
        <v>707</v>
      </c>
      <c r="U26" s="44"/>
      <c r="V26" s="357"/>
      <c r="W26" s="44"/>
    </row>
    <row r="27" spans="1:25" ht="98" customHeight="1" thickTop="1" thickBot="1" x14ac:dyDescent="0.25">
      <c r="A27" s="326" t="s">
        <v>487</v>
      </c>
      <c r="B27" s="351" t="s">
        <v>599</v>
      </c>
      <c r="C27" s="344" t="s">
        <v>78</v>
      </c>
      <c r="D27" s="328" t="s">
        <v>490</v>
      </c>
      <c r="E27" s="368" t="s">
        <v>525</v>
      </c>
      <c r="F27" s="44"/>
      <c r="G27" s="639"/>
      <c r="H27" s="320">
        <v>112</v>
      </c>
      <c r="I27" s="320">
        <v>112</v>
      </c>
      <c r="J27" s="320" t="s">
        <v>91</v>
      </c>
      <c r="K27" s="592"/>
      <c r="L27" s="382"/>
      <c r="M27" s="382">
        <f t="shared" si="2"/>
        <v>0</v>
      </c>
      <c r="N27" s="47"/>
      <c r="O27" s="321" t="s">
        <v>369</v>
      </c>
      <c r="P27" s="44"/>
      <c r="Q27" s="322" t="s">
        <v>322</v>
      </c>
      <c r="R27" s="321">
        <f>368.8/4</f>
        <v>92.2</v>
      </c>
      <c r="S27" s="44"/>
      <c r="T27" s="323" t="s">
        <v>707</v>
      </c>
      <c r="U27" s="44"/>
      <c r="V27" s="382"/>
      <c r="W27" s="44"/>
      <c r="Y27" s="455"/>
    </row>
    <row r="28" spans="1:25" ht="98" customHeight="1" thickTop="1" thickBot="1" x14ac:dyDescent="0.25">
      <c r="A28" s="326" t="s">
        <v>487</v>
      </c>
      <c r="B28" s="327" t="s">
        <v>101</v>
      </c>
      <c r="C28" s="328" t="s">
        <v>179</v>
      </c>
      <c r="D28" s="328" t="s">
        <v>490</v>
      </c>
      <c r="E28" s="471" t="s">
        <v>539</v>
      </c>
      <c r="F28" s="44"/>
      <c r="G28" s="466" t="s">
        <v>206</v>
      </c>
      <c r="H28" s="320">
        <v>1</v>
      </c>
      <c r="I28" s="320" t="s">
        <v>203</v>
      </c>
      <c r="J28" s="320" t="s">
        <v>91</v>
      </c>
      <c r="K28" s="581"/>
      <c r="L28" s="382"/>
      <c r="M28" s="382">
        <f t="shared" si="2"/>
        <v>0</v>
      </c>
      <c r="N28" s="47"/>
      <c r="O28" s="321" t="s">
        <v>203</v>
      </c>
      <c r="P28" s="44"/>
      <c r="Q28" s="399" t="s">
        <v>292</v>
      </c>
      <c r="R28" s="321">
        <v>0</v>
      </c>
      <c r="S28" s="44"/>
      <c r="T28" s="323" t="s">
        <v>272</v>
      </c>
      <c r="U28" s="44"/>
      <c r="V28" s="342" t="s">
        <v>483</v>
      </c>
      <c r="W28" s="44"/>
    </row>
    <row r="29" spans="1:25" ht="98" customHeight="1" thickTop="1" thickBot="1" x14ac:dyDescent="0.25">
      <c r="A29" s="326" t="s">
        <v>487</v>
      </c>
      <c r="B29" s="331" t="s">
        <v>55</v>
      </c>
      <c r="C29" s="344" t="s">
        <v>69</v>
      </c>
      <c r="D29" s="368" t="s">
        <v>490</v>
      </c>
      <c r="E29" s="473" t="s">
        <v>564</v>
      </c>
      <c r="F29" s="47"/>
      <c r="G29" s="466" t="s">
        <v>206</v>
      </c>
      <c r="H29" s="320">
        <v>1</v>
      </c>
      <c r="I29" s="320" t="s">
        <v>203</v>
      </c>
      <c r="J29" s="320" t="s">
        <v>91</v>
      </c>
      <c r="K29" s="581"/>
      <c r="L29" s="382"/>
      <c r="M29" s="382">
        <f t="shared" si="2"/>
        <v>0</v>
      </c>
      <c r="N29" s="47"/>
      <c r="O29" s="338" t="s">
        <v>403</v>
      </c>
      <c r="P29" s="47"/>
      <c r="Q29" s="322" t="s">
        <v>322</v>
      </c>
      <c r="R29" s="321">
        <v>0</v>
      </c>
      <c r="S29" s="47"/>
      <c r="T29" s="323"/>
      <c r="U29" s="47"/>
      <c r="V29" s="324"/>
      <c r="W29" s="47"/>
    </row>
    <row r="30" spans="1:25" ht="98" customHeight="1" thickTop="1" thickBot="1" x14ac:dyDescent="0.25">
      <c r="A30" s="326" t="s">
        <v>487</v>
      </c>
      <c r="B30" s="411" t="s">
        <v>473</v>
      </c>
      <c r="C30" s="328" t="s">
        <v>56</v>
      </c>
      <c r="D30" s="328" t="s">
        <v>490</v>
      </c>
      <c r="E30" s="472" t="s">
        <v>542</v>
      </c>
      <c r="F30" s="44"/>
      <c r="G30" s="466" t="s">
        <v>206</v>
      </c>
      <c r="H30" s="320">
        <v>20</v>
      </c>
      <c r="I30" s="320">
        <v>32</v>
      </c>
      <c r="J30" s="320" t="s">
        <v>103</v>
      </c>
      <c r="K30" s="581"/>
      <c r="L30" s="382"/>
      <c r="M30" s="382">
        <f t="shared" si="2"/>
        <v>0</v>
      </c>
      <c r="N30" s="47"/>
      <c r="O30" s="321" t="s">
        <v>550</v>
      </c>
      <c r="P30" s="44"/>
      <c r="Q30" s="322" t="s">
        <v>554</v>
      </c>
      <c r="R30" s="321">
        <f>626.8/5</f>
        <v>125.35999999999999</v>
      </c>
      <c r="S30" s="44"/>
      <c r="T30" s="323" t="s">
        <v>111</v>
      </c>
      <c r="U30" s="44"/>
      <c r="V30" s="324"/>
      <c r="W30" s="44"/>
    </row>
    <row r="31" spans="1:25" ht="98" customHeight="1" thickTop="1" thickBot="1" x14ac:dyDescent="0.25">
      <c r="A31" s="326" t="s">
        <v>487</v>
      </c>
      <c r="B31" s="412" t="s">
        <v>77</v>
      </c>
      <c r="C31" s="346" t="s">
        <v>68</v>
      </c>
      <c r="D31" s="328" t="s">
        <v>490</v>
      </c>
      <c r="E31" s="368" t="s">
        <v>539</v>
      </c>
      <c r="F31" s="44"/>
      <c r="G31" s="466" t="s">
        <v>611</v>
      </c>
      <c r="H31" s="320">
        <v>200</v>
      </c>
      <c r="I31" s="320" t="s">
        <v>203</v>
      </c>
      <c r="J31" s="320" t="s">
        <v>91</v>
      </c>
      <c r="K31" s="581">
        <v>16826.95</v>
      </c>
      <c r="L31" s="382">
        <v>1173.97</v>
      </c>
      <c r="M31" s="382">
        <f t="shared" si="2"/>
        <v>15652.980000000001</v>
      </c>
      <c r="N31" s="47"/>
      <c r="O31" s="321" t="s">
        <v>203</v>
      </c>
      <c r="P31" s="44"/>
      <c r="Q31" s="322" t="s">
        <v>292</v>
      </c>
      <c r="R31" s="321">
        <v>0</v>
      </c>
      <c r="S31" s="44"/>
      <c r="T31" s="323" t="s">
        <v>205</v>
      </c>
      <c r="U31" s="44"/>
      <c r="V31" s="324"/>
      <c r="W31" s="44"/>
    </row>
    <row r="32" spans="1:25" ht="98" customHeight="1" thickTop="1" thickBot="1" x14ac:dyDescent="0.25">
      <c r="A32" s="326" t="s">
        <v>487</v>
      </c>
      <c r="B32" s="327" t="s">
        <v>33</v>
      </c>
      <c r="C32" s="328" t="s">
        <v>67</v>
      </c>
      <c r="D32" s="328" t="s">
        <v>490</v>
      </c>
      <c r="E32" s="368" t="s">
        <v>563</v>
      </c>
      <c r="F32" s="44"/>
      <c r="G32" s="466" t="s">
        <v>664</v>
      </c>
      <c r="H32" s="320">
        <v>60</v>
      </c>
      <c r="I32" s="320">
        <v>70</v>
      </c>
      <c r="J32" s="320" t="s">
        <v>91</v>
      </c>
      <c r="K32" s="581">
        <v>553.99</v>
      </c>
      <c r="L32" s="382">
        <v>38.65</v>
      </c>
      <c r="M32" s="382">
        <f t="shared" si="2"/>
        <v>515.34</v>
      </c>
      <c r="N32" s="47"/>
      <c r="O32" s="361" t="s">
        <v>597</v>
      </c>
      <c r="P32" s="44"/>
      <c r="Q32" s="419" t="s">
        <v>593</v>
      </c>
      <c r="R32" s="396">
        <f>878.8/5</f>
        <v>175.76</v>
      </c>
      <c r="S32" s="44"/>
      <c r="T32" s="323" t="s">
        <v>491</v>
      </c>
      <c r="U32" s="44"/>
      <c r="V32" s="324" t="s">
        <v>206</v>
      </c>
      <c r="W32" s="44"/>
    </row>
    <row r="33" spans="1:71" ht="98" customHeight="1" thickTop="1" thickBot="1" x14ac:dyDescent="0.25">
      <c r="A33" s="326" t="s">
        <v>487</v>
      </c>
      <c r="B33" s="327" t="s">
        <v>232</v>
      </c>
      <c r="C33" s="328" t="s">
        <v>79</v>
      </c>
      <c r="D33" s="328" t="s">
        <v>490</v>
      </c>
      <c r="E33" s="368" t="s">
        <v>540</v>
      </c>
      <c r="F33" s="44"/>
      <c r="G33" s="466" t="s">
        <v>665</v>
      </c>
      <c r="H33" s="320">
        <v>20</v>
      </c>
      <c r="I33" s="320">
        <v>112</v>
      </c>
      <c r="J33" s="320" t="s">
        <v>104</v>
      </c>
      <c r="K33" s="581">
        <v>319.66000000000003</v>
      </c>
      <c r="L33" s="382">
        <v>22.3</v>
      </c>
      <c r="M33" s="382">
        <f t="shared" si="2"/>
        <v>297.36</v>
      </c>
      <c r="N33" s="48"/>
      <c r="O33" s="321" t="s">
        <v>369</v>
      </c>
      <c r="P33" s="48"/>
      <c r="Q33" s="350" t="s">
        <v>192</v>
      </c>
      <c r="R33" s="333"/>
      <c r="S33" s="44"/>
      <c r="T33" s="323" t="s">
        <v>233</v>
      </c>
      <c r="U33" s="44"/>
      <c r="V33" s="324"/>
      <c r="W33" s="44"/>
    </row>
    <row r="34" spans="1:71" ht="98" customHeight="1" thickTop="1" thickBot="1" x14ac:dyDescent="0.25">
      <c r="A34" s="326" t="s">
        <v>487</v>
      </c>
      <c r="B34" s="327" t="s">
        <v>35</v>
      </c>
      <c r="C34" s="328" t="s">
        <v>79</v>
      </c>
      <c r="D34" s="328" t="s">
        <v>490</v>
      </c>
      <c r="E34" s="368" t="s">
        <v>542</v>
      </c>
      <c r="F34" s="44"/>
      <c r="G34" s="466" t="s">
        <v>206</v>
      </c>
      <c r="H34" s="320">
        <v>20</v>
      </c>
      <c r="I34" s="320">
        <v>36</v>
      </c>
      <c r="J34" s="320" t="s">
        <v>103</v>
      </c>
      <c r="K34" s="581"/>
      <c r="L34" s="382"/>
      <c r="M34" s="382">
        <f t="shared" si="2"/>
        <v>0</v>
      </c>
      <c r="N34" s="47"/>
      <c r="O34" s="481" t="s">
        <v>550</v>
      </c>
      <c r="P34" s="44"/>
      <c r="Q34" s="385" t="s">
        <v>554</v>
      </c>
      <c r="R34" s="321">
        <f>626.8/5</f>
        <v>125.35999999999999</v>
      </c>
      <c r="S34" s="44"/>
      <c r="T34" s="323" t="s">
        <v>111</v>
      </c>
      <c r="U34" s="44"/>
      <c r="V34" s="324"/>
      <c r="W34" s="44"/>
    </row>
    <row r="35" spans="1:71" s="378" customFormat="1" ht="98" customHeight="1" thickTop="1" thickBot="1" x14ac:dyDescent="0.25">
      <c r="A35" s="326" t="s">
        <v>487</v>
      </c>
      <c r="B35" s="327" t="s">
        <v>44</v>
      </c>
      <c r="C35" s="328" t="s">
        <v>79</v>
      </c>
      <c r="D35" s="328" t="s">
        <v>490</v>
      </c>
      <c r="E35" s="368" t="s">
        <v>541</v>
      </c>
      <c r="F35" s="44"/>
      <c r="G35" s="466" t="s">
        <v>206</v>
      </c>
      <c r="H35" s="320">
        <v>30</v>
      </c>
      <c r="I35" s="320">
        <v>20</v>
      </c>
      <c r="J35" s="320" t="s">
        <v>104</v>
      </c>
      <c r="K35" s="581"/>
      <c r="L35" s="382"/>
      <c r="M35" s="382">
        <f t="shared" si="2"/>
        <v>0</v>
      </c>
      <c r="N35" s="47"/>
      <c r="O35" s="396" t="s">
        <v>551</v>
      </c>
      <c r="P35" s="47"/>
      <c r="Q35" s="367" t="s">
        <v>578</v>
      </c>
      <c r="R35" s="321">
        <f>626.8/3</f>
        <v>208.93333333333331</v>
      </c>
      <c r="S35" s="48"/>
      <c r="T35" s="323" t="s">
        <v>284</v>
      </c>
      <c r="U35" s="48"/>
      <c r="V35" s="380"/>
      <c r="W35" s="47"/>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row>
    <row r="36" spans="1:71" ht="98" customHeight="1" thickTop="1" thickBot="1" x14ac:dyDescent="0.25">
      <c r="A36" s="326" t="s">
        <v>487</v>
      </c>
      <c r="B36" s="327" t="s">
        <v>113</v>
      </c>
      <c r="C36" s="360" t="s">
        <v>170</v>
      </c>
      <c r="D36" s="328" t="s">
        <v>490</v>
      </c>
      <c r="E36" s="368" t="s">
        <v>524</v>
      </c>
      <c r="F36" s="44"/>
      <c r="G36" s="466" t="s">
        <v>673</v>
      </c>
      <c r="H36" s="320">
        <v>520</v>
      </c>
      <c r="I36" s="347">
        <v>534</v>
      </c>
      <c r="J36" s="347" t="s">
        <v>91</v>
      </c>
      <c r="K36" s="597">
        <v>45782.1</v>
      </c>
      <c r="L36" s="382">
        <v>3194.1</v>
      </c>
      <c r="M36" s="382">
        <f t="shared" si="2"/>
        <v>42588</v>
      </c>
      <c r="N36" s="47"/>
      <c r="O36" s="397" t="s">
        <v>261</v>
      </c>
      <c r="P36" s="44"/>
      <c r="Q36" s="399" t="s">
        <v>327</v>
      </c>
      <c r="R36" s="321">
        <f>(2251.2)/2</f>
        <v>1125.5999999999999</v>
      </c>
      <c r="S36" s="44"/>
      <c r="T36" s="323" t="s">
        <v>205</v>
      </c>
      <c r="U36" s="44"/>
      <c r="V36" s="324"/>
      <c r="W36" s="44"/>
    </row>
    <row r="37" spans="1:71" ht="98" customHeight="1" thickTop="1" thickBot="1" x14ac:dyDescent="0.25">
      <c r="A37" s="326" t="s">
        <v>487</v>
      </c>
      <c r="B37" s="351" t="s">
        <v>641</v>
      </c>
      <c r="C37" s="328" t="s">
        <v>94</v>
      </c>
      <c r="D37" s="328" t="s">
        <v>490</v>
      </c>
      <c r="E37" s="368" t="s">
        <v>520</v>
      </c>
      <c r="F37" s="44"/>
      <c r="G37" s="638" t="s">
        <v>666</v>
      </c>
      <c r="H37" s="320">
        <v>250</v>
      </c>
      <c r="I37" s="320">
        <v>112</v>
      </c>
      <c r="J37" s="320" t="s">
        <v>91</v>
      </c>
      <c r="K37" s="581">
        <v>12553.5</v>
      </c>
      <c r="L37" s="382">
        <v>875.82</v>
      </c>
      <c r="M37" s="382">
        <f t="shared" si="2"/>
        <v>11677.68</v>
      </c>
      <c r="N37" s="47"/>
      <c r="O37" s="321" t="s">
        <v>369</v>
      </c>
      <c r="P37" s="44"/>
      <c r="Q37" s="322" t="s">
        <v>322</v>
      </c>
      <c r="R37" s="396">
        <f>368.8/4</f>
        <v>92.2</v>
      </c>
      <c r="S37" s="44"/>
      <c r="T37" s="323" t="s">
        <v>707</v>
      </c>
      <c r="U37" s="44"/>
      <c r="V37" s="406" t="s">
        <v>107</v>
      </c>
      <c r="W37" s="44"/>
    </row>
    <row r="38" spans="1:71" ht="98" customHeight="1" thickTop="1" thickBot="1" x14ac:dyDescent="0.25">
      <c r="A38" s="326" t="s">
        <v>487</v>
      </c>
      <c r="B38" s="351" t="s">
        <v>600</v>
      </c>
      <c r="C38" s="328" t="s">
        <v>94</v>
      </c>
      <c r="D38" s="328" t="s">
        <v>490</v>
      </c>
      <c r="E38" s="368" t="s">
        <v>521</v>
      </c>
      <c r="F38" s="44"/>
      <c r="G38" s="640"/>
      <c r="H38" s="320">
        <v>145</v>
      </c>
      <c r="I38" s="320">
        <v>145</v>
      </c>
      <c r="J38" s="320" t="s">
        <v>91</v>
      </c>
      <c r="K38" s="581"/>
      <c r="L38" s="382"/>
      <c r="M38" s="382">
        <f t="shared" si="2"/>
        <v>0</v>
      </c>
      <c r="N38" s="47"/>
      <c r="O38" s="321" t="s">
        <v>369</v>
      </c>
      <c r="P38" s="44"/>
      <c r="Q38" s="399" t="s">
        <v>322</v>
      </c>
      <c r="R38" s="321">
        <f>368.8/4</f>
        <v>92.2</v>
      </c>
      <c r="S38" s="44"/>
      <c r="T38" s="323" t="s">
        <v>707</v>
      </c>
      <c r="U38" s="44"/>
      <c r="V38" s="324"/>
      <c r="W38" s="44"/>
    </row>
    <row r="39" spans="1:71" ht="98" customHeight="1" thickTop="1" thickBot="1" x14ac:dyDescent="0.25">
      <c r="A39" s="326" t="s">
        <v>487</v>
      </c>
      <c r="B39" s="351" t="s">
        <v>601</v>
      </c>
      <c r="C39" s="328" t="s">
        <v>94</v>
      </c>
      <c r="D39" s="328" t="s">
        <v>490</v>
      </c>
      <c r="E39" s="368" t="s">
        <v>522</v>
      </c>
      <c r="F39" s="44"/>
      <c r="G39" s="640"/>
      <c r="H39" s="320">
        <v>145</v>
      </c>
      <c r="I39" s="320">
        <v>145</v>
      </c>
      <c r="J39" s="320" t="s">
        <v>91</v>
      </c>
      <c r="K39" s="581"/>
      <c r="L39" s="382"/>
      <c r="M39" s="382">
        <f t="shared" si="2"/>
        <v>0</v>
      </c>
      <c r="N39" s="47"/>
      <c r="O39" s="364" t="s">
        <v>369</v>
      </c>
      <c r="P39" s="44"/>
      <c r="Q39" s="322" t="s">
        <v>322</v>
      </c>
      <c r="R39" s="321">
        <f>368.8/4</f>
        <v>92.2</v>
      </c>
      <c r="S39" s="44"/>
      <c r="T39" s="323" t="s">
        <v>707</v>
      </c>
      <c r="U39" s="44"/>
      <c r="V39" s="324"/>
      <c r="W39" s="44"/>
    </row>
    <row r="40" spans="1:71" s="378" customFormat="1" ht="98" customHeight="1" thickTop="1" thickBot="1" x14ac:dyDescent="0.25">
      <c r="A40" s="326" t="s">
        <v>487</v>
      </c>
      <c r="B40" s="351" t="s">
        <v>602</v>
      </c>
      <c r="C40" s="328" t="s">
        <v>94</v>
      </c>
      <c r="D40" s="328" t="s">
        <v>490</v>
      </c>
      <c r="E40" s="471" t="s">
        <v>523</v>
      </c>
      <c r="F40" s="44"/>
      <c r="G40" s="640"/>
      <c r="H40" s="320">
        <v>145</v>
      </c>
      <c r="I40" s="320">
        <v>145</v>
      </c>
      <c r="J40" s="320" t="s">
        <v>91</v>
      </c>
      <c r="K40" s="581"/>
      <c r="L40" s="382"/>
      <c r="M40" s="382">
        <f t="shared" si="2"/>
        <v>0</v>
      </c>
      <c r="N40" s="47"/>
      <c r="O40" s="321" t="s">
        <v>369</v>
      </c>
      <c r="P40" s="47"/>
      <c r="Q40" s="322" t="s">
        <v>322</v>
      </c>
      <c r="R40" s="321">
        <v>0</v>
      </c>
      <c r="S40" s="48"/>
      <c r="T40" s="323" t="s">
        <v>707</v>
      </c>
      <c r="U40" s="48"/>
      <c r="V40" s="380"/>
      <c r="W40" s="47"/>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row>
    <row r="41" spans="1:71" ht="98" customHeight="1" thickTop="1" thickBot="1" x14ac:dyDescent="0.25">
      <c r="A41" s="326" t="s">
        <v>487</v>
      </c>
      <c r="B41" s="351" t="s">
        <v>603</v>
      </c>
      <c r="C41" s="328" t="s">
        <v>94</v>
      </c>
      <c r="D41" s="368" t="s">
        <v>490</v>
      </c>
      <c r="E41" s="473" t="s">
        <v>519</v>
      </c>
      <c r="F41" s="44"/>
      <c r="G41" s="640"/>
      <c r="H41" s="320">
        <v>145</v>
      </c>
      <c r="I41" s="320">
        <v>145</v>
      </c>
      <c r="J41" s="320" t="s">
        <v>91</v>
      </c>
      <c r="K41" s="581"/>
      <c r="L41" s="382"/>
      <c r="M41" s="382">
        <f t="shared" si="2"/>
        <v>0</v>
      </c>
      <c r="N41" s="47"/>
      <c r="O41" s="414" t="s">
        <v>369</v>
      </c>
      <c r="P41" s="44"/>
      <c r="Q41" s="322" t="s">
        <v>322</v>
      </c>
      <c r="R41" s="321">
        <f>368.8/4</f>
        <v>92.2</v>
      </c>
      <c r="S41" s="44"/>
      <c r="T41" s="323" t="s">
        <v>707</v>
      </c>
      <c r="U41" s="44"/>
      <c r="V41" s="324"/>
      <c r="W41" s="44"/>
    </row>
    <row r="42" spans="1:71" ht="98" customHeight="1" thickTop="1" thickBot="1" x14ac:dyDescent="0.25">
      <c r="A42" s="326" t="s">
        <v>487</v>
      </c>
      <c r="B42" s="351" t="s">
        <v>529</v>
      </c>
      <c r="C42" s="328" t="s">
        <v>94</v>
      </c>
      <c r="D42" s="328" t="s">
        <v>490</v>
      </c>
      <c r="E42" s="472" t="s">
        <v>570</v>
      </c>
      <c r="F42" s="44"/>
      <c r="G42" s="640"/>
      <c r="H42" s="347">
        <v>112</v>
      </c>
      <c r="I42" s="347">
        <v>112</v>
      </c>
      <c r="J42" s="320" t="s">
        <v>91</v>
      </c>
      <c r="K42" s="581"/>
      <c r="L42" s="382"/>
      <c r="M42" s="382">
        <f t="shared" si="2"/>
        <v>0</v>
      </c>
      <c r="N42" s="47"/>
      <c r="O42" s="321" t="s">
        <v>369</v>
      </c>
      <c r="P42" s="44"/>
      <c r="Q42" s="322" t="s">
        <v>322</v>
      </c>
      <c r="R42" s="321">
        <f>368.8/4</f>
        <v>92.2</v>
      </c>
      <c r="S42" s="44"/>
      <c r="T42" s="323" t="s">
        <v>707</v>
      </c>
      <c r="U42" s="44"/>
      <c r="V42" s="324"/>
      <c r="W42" s="44"/>
    </row>
    <row r="43" spans="1:71" ht="98" customHeight="1" thickTop="1" thickBot="1" x14ac:dyDescent="0.25">
      <c r="A43" s="326" t="s">
        <v>487</v>
      </c>
      <c r="B43" s="351" t="s">
        <v>658</v>
      </c>
      <c r="C43" s="328" t="s">
        <v>94</v>
      </c>
      <c r="D43" s="328" t="s">
        <v>490</v>
      </c>
      <c r="E43" s="368" t="s">
        <v>571</v>
      </c>
      <c r="F43" s="44"/>
      <c r="G43" s="639"/>
      <c r="H43" s="320">
        <v>70</v>
      </c>
      <c r="I43" s="320">
        <v>112</v>
      </c>
      <c r="J43" s="320" t="s">
        <v>91</v>
      </c>
      <c r="K43" s="581"/>
      <c r="L43" s="382"/>
      <c r="M43" s="382">
        <f t="shared" si="2"/>
        <v>0</v>
      </c>
      <c r="N43" s="47"/>
      <c r="O43" s="321" t="s">
        <v>512</v>
      </c>
      <c r="P43" s="44"/>
      <c r="Q43" s="322" t="s">
        <v>596</v>
      </c>
      <c r="R43" s="321">
        <f>606.8/2</f>
        <v>303.39999999999998</v>
      </c>
      <c r="S43" s="44"/>
      <c r="T43" s="323" t="s">
        <v>513</v>
      </c>
      <c r="U43" s="44"/>
      <c r="V43" s="407"/>
      <c r="W43" s="44"/>
    </row>
    <row r="44" spans="1:71" ht="98" customHeight="1" thickTop="1" thickBot="1" x14ac:dyDescent="0.25">
      <c r="A44" s="326" t="s">
        <v>487</v>
      </c>
      <c r="B44" s="331" t="s">
        <v>636</v>
      </c>
      <c r="C44" s="346" t="s">
        <v>399</v>
      </c>
      <c r="D44" s="328" t="s">
        <v>490</v>
      </c>
      <c r="E44" s="390" t="s">
        <v>539</v>
      </c>
      <c r="F44" s="44"/>
      <c r="G44" s="466"/>
      <c r="H44" s="320">
        <v>6</v>
      </c>
      <c r="I44" s="320" t="s">
        <v>203</v>
      </c>
      <c r="J44" s="320" t="s">
        <v>91</v>
      </c>
      <c r="K44" s="581"/>
      <c r="L44" s="382"/>
      <c r="M44" s="382">
        <f t="shared" si="2"/>
        <v>0</v>
      </c>
      <c r="N44" s="47"/>
      <c r="O44" s="350" t="s">
        <v>92</v>
      </c>
      <c r="P44" s="44"/>
      <c r="Q44" s="322" t="s">
        <v>292</v>
      </c>
      <c r="R44" s="321">
        <v>0</v>
      </c>
      <c r="S44" s="44"/>
      <c r="T44" s="323"/>
      <c r="U44" s="44"/>
      <c r="V44" s="324"/>
      <c r="W44" s="44"/>
    </row>
    <row r="45" spans="1:71" ht="98" customHeight="1" thickTop="1" thickBot="1" x14ac:dyDescent="0.25">
      <c r="A45" s="326" t="s">
        <v>487</v>
      </c>
      <c r="B45" s="327" t="s">
        <v>494</v>
      </c>
      <c r="C45" s="328" t="s">
        <v>201</v>
      </c>
      <c r="D45" s="328" t="s">
        <v>490</v>
      </c>
      <c r="E45" s="368" t="s">
        <v>541</v>
      </c>
      <c r="F45" s="44"/>
      <c r="G45" s="466"/>
      <c r="H45" s="320">
        <v>20</v>
      </c>
      <c r="I45" s="320">
        <v>20</v>
      </c>
      <c r="J45" s="340" t="s">
        <v>103</v>
      </c>
      <c r="K45" s="598"/>
      <c r="L45" s="382"/>
      <c r="M45" s="382">
        <f t="shared" si="2"/>
        <v>0</v>
      </c>
      <c r="N45" s="47"/>
      <c r="O45" s="321" t="s">
        <v>565</v>
      </c>
      <c r="P45" s="44"/>
      <c r="Q45" s="322" t="s">
        <v>555</v>
      </c>
      <c r="R45" s="321">
        <f>626.8/3</f>
        <v>208.93333333333331</v>
      </c>
      <c r="S45" s="44"/>
      <c r="T45" s="323" t="s">
        <v>111</v>
      </c>
      <c r="U45" s="44"/>
      <c r="V45" s="324"/>
      <c r="W45" s="44"/>
    </row>
    <row r="46" spans="1:71" ht="98" customHeight="1" thickTop="1" thickBot="1" x14ac:dyDescent="0.25">
      <c r="A46" s="326" t="s">
        <v>487</v>
      </c>
      <c r="B46" s="327" t="s">
        <v>275</v>
      </c>
      <c r="C46" s="328" t="s">
        <v>201</v>
      </c>
      <c r="D46" s="328" t="s">
        <v>490</v>
      </c>
      <c r="E46" s="368" t="s">
        <v>542</v>
      </c>
      <c r="F46" s="44"/>
      <c r="G46" s="466"/>
      <c r="H46" s="320">
        <v>20</v>
      </c>
      <c r="I46" s="347">
        <v>32</v>
      </c>
      <c r="J46" s="470" t="s">
        <v>103</v>
      </c>
      <c r="K46" s="627"/>
      <c r="L46" s="382"/>
      <c r="M46" s="382">
        <f t="shared" si="2"/>
        <v>0</v>
      </c>
      <c r="N46" s="47"/>
      <c r="O46" s="321" t="s">
        <v>550</v>
      </c>
      <c r="P46" s="44"/>
      <c r="Q46" s="322" t="s">
        <v>554</v>
      </c>
      <c r="R46" s="321">
        <f>626.8/5</f>
        <v>125.35999999999999</v>
      </c>
      <c r="S46" s="44"/>
      <c r="T46" s="323" t="s">
        <v>111</v>
      </c>
      <c r="U46" s="44"/>
      <c r="V46" s="324"/>
      <c r="W46" s="44"/>
    </row>
    <row r="47" spans="1:71" ht="98" customHeight="1" thickTop="1" thickBot="1" x14ac:dyDescent="0.25">
      <c r="A47" s="326" t="s">
        <v>487</v>
      </c>
      <c r="B47" s="327" t="s">
        <v>47</v>
      </c>
      <c r="C47" s="330" t="s">
        <v>266</v>
      </c>
      <c r="D47" s="328" t="s">
        <v>490</v>
      </c>
      <c r="E47" s="368" t="s">
        <v>563</v>
      </c>
      <c r="F47" s="44"/>
      <c r="G47" s="466"/>
      <c r="H47" s="320">
        <v>20</v>
      </c>
      <c r="I47" s="320">
        <v>70</v>
      </c>
      <c r="J47" s="628" t="s">
        <v>103</v>
      </c>
      <c r="K47" s="599"/>
      <c r="L47" s="382"/>
      <c r="M47" s="382">
        <f t="shared" si="2"/>
        <v>0</v>
      </c>
      <c r="N47" s="47"/>
      <c r="O47" s="321" t="s">
        <v>557</v>
      </c>
      <c r="P47" s="44"/>
      <c r="Q47" s="419" t="s">
        <v>593</v>
      </c>
      <c r="R47" s="396">
        <f>878.8/5</f>
        <v>175.76</v>
      </c>
      <c r="S47" s="44"/>
      <c r="T47" s="323" t="s">
        <v>111</v>
      </c>
      <c r="U47" s="44"/>
      <c r="V47" s="324"/>
      <c r="W47" s="44"/>
    </row>
    <row r="48" spans="1:71" ht="98" customHeight="1" thickTop="1" thickBot="1" x14ac:dyDescent="0.25">
      <c r="A48" s="326" t="s">
        <v>487</v>
      </c>
      <c r="B48" s="351" t="s">
        <v>32</v>
      </c>
      <c r="C48" s="330" t="s">
        <v>266</v>
      </c>
      <c r="D48" s="328" t="s">
        <v>490</v>
      </c>
      <c r="E48" s="368" t="s">
        <v>540</v>
      </c>
      <c r="F48" s="44"/>
      <c r="G48" s="466"/>
      <c r="H48" s="320">
        <v>20</v>
      </c>
      <c r="I48" s="320">
        <v>112</v>
      </c>
      <c r="J48" s="320" t="s">
        <v>103</v>
      </c>
      <c r="K48" s="599"/>
      <c r="L48" s="382"/>
      <c r="M48" s="382">
        <f t="shared" si="2"/>
        <v>0</v>
      </c>
      <c r="N48" s="47"/>
      <c r="O48" s="321" t="s">
        <v>369</v>
      </c>
      <c r="P48" s="44"/>
      <c r="Q48" s="399" t="s">
        <v>192</v>
      </c>
      <c r="R48" s="321">
        <v>0</v>
      </c>
      <c r="S48" s="44"/>
      <c r="T48" s="323" t="s">
        <v>111</v>
      </c>
      <c r="U48" s="44"/>
      <c r="V48" s="352"/>
      <c r="W48" s="44"/>
    </row>
    <row r="49" spans="1:25" ht="98" customHeight="1" thickTop="1" thickBot="1" x14ac:dyDescent="0.25">
      <c r="A49" s="326" t="s">
        <v>487</v>
      </c>
      <c r="B49" s="349" t="s">
        <v>219</v>
      </c>
      <c r="C49" s="330" t="s">
        <v>266</v>
      </c>
      <c r="D49" s="328" t="s">
        <v>490</v>
      </c>
      <c r="E49" s="368" t="s">
        <v>541</v>
      </c>
      <c r="F49" s="44"/>
      <c r="G49" s="466"/>
      <c r="H49" s="320">
        <v>20</v>
      </c>
      <c r="I49" s="320">
        <v>20</v>
      </c>
      <c r="J49" s="320" t="s">
        <v>103</v>
      </c>
      <c r="K49" s="599"/>
      <c r="L49" s="382"/>
      <c r="M49" s="382">
        <f t="shared" si="2"/>
        <v>0</v>
      </c>
      <c r="N49" s="47"/>
      <c r="O49" s="321" t="s">
        <v>551</v>
      </c>
      <c r="P49" s="44"/>
      <c r="Q49" s="322" t="s">
        <v>389</v>
      </c>
      <c r="R49" s="321">
        <f>626.8/3</f>
        <v>208.93333333333331</v>
      </c>
      <c r="S49" s="44"/>
      <c r="T49" s="323" t="s">
        <v>111</v>
      </c>
      <c r="U49" s="44"/>
      <c r="V49" s="324"/>
      <c r="W49" s="44"/>
    </row>
    <row r="50" spans="1:25" ht="98" customHeight="1" thickTop="1" thickBot="1" x14ac:dyDescent="0.25">
      <c r="A50" s="326" t="s">
        <v>487</v>
      </c>
      <c r="B50" s="351" t="s">
        <v>220</v>
      </c>
      <c r="C50" s="330" t="s">
        <v>266</v>
      </c>
      <c r="D50" s="328" t="s">
        <v>490</v>
      </c>
      <c r="E50" s="368" t="s">
        <v>542</v>
      </c>
      <c r="F50" s="44"/>
      <c r="G50" s="466"/>
      <c r="H50" s="320">
        <v>20</v>
      </c>
      <c r="I50" s="320">
        <v>32</v>
      </c>
      <c r="J50" s="320" t="s">
        <v>103</v>
      </c>
      <c r="K50" s="599"/>
      <c r="L50" s="382"/>
      <c r="M50" s="382">
        <f t="shared" si="2"/>
        <v>0</v>
      </c>
      <c r="N50" s="47"/>
      <c r="O50" s="321" t="s">
        <v>550</v>
      </c>
      <c r="P50" s="44"/>
      <c r="Q50" s="322" t="s">
        <v>554</v>
      </c>
      <c r="R50" s="520">
        <f>626.8/5</f>
        <v>125.35999999999999</v>
      </c>
      <c r="S50" s="44"/>
      <c r="T50" s="323" t="s">
        <v>111</v>
      </c>
      <c r="U50" s="44"/>
      <c r="V50" s="352" t="s">
        <v>267</v>
      </c>
      <c r="W50" s="44"/>
    </row>
    <row r="51" spans="1:25" ht="98" customHeight="1" thickTop="1" thickBot="1" x14ac:dyDescent="0.25">
      <c r="A51" s="326" t="s">
        <v>487</v>
      </c>
      <c r="B51" s="327" t="s">
        <v>359</v>
      </c>
      <c r="C51" s="328" t="s">
        <v>112</v>
      </c>
      <c r="D51" s="328" t="s">
        <v>490</v>
      </c>
      <c r="E51" s="390" t="s">
        <v>542</v>
      </c>
      <c r="F51" s="44"/>
      <c r="G51" s="466"/>
      <c r="H51" s="320">
        <v>20</v>
      </c>
      <c r="I51" s="320">
        <v>32</v>
      </c>
      <c r="J51" s="320" t="s">
        <v>103</v>
      </c>
      <c r="K51" s="581"/>
      <c r="L51" s="382"/>
      <c r="M51" s="382">
        <f t="shared" si="2"/>
        <v>0</v>
      </c>
      <c r="N51" s="47"/>
      <c r="O51" s="321" t="s">
        <v>550</v>
      </c>
      <c r="P51" s="44"/>
      <c r="Q51" s="322" t="s">
        <v>554</v>
      </c>
      <c r="R51" s="350">
        <f>626.8/5</f>
        <v>125.35999999999999</v>
      </c>
      <c r="S51" s="47"/>
      <c r="T51" s="356" t="s">
        <v>111</v>
      </c>
      <c r="U51" s="44"/>
      <c r="V51" s="324"/>
      <c r="W51" s="44"/>
    </row>
    <row r="52" spans="1:25" ht="98" customHeight="1" thickTop="1" thickBot="1" x14ac:dyDescent="0.25">
      <c r="A52" s="326" t="s">
        <v>487</v>
      </c>
      <c r="B52" s="327" t="s">
        <v>38</v>
      </c>
      <c r="C52" s="328" t="s">
        <v>112</v>
      </c>
      <c r="D52" s="328" t="s">
        <v>490</v>
      </c>
      <c r="E52" s="368" t="s">
        <v>563</v>
      </c>
      <c r="F52" s="318"/>
      <c r="G52" s="466"/>
      <c r="H52" s="320">
        <v>25</v>
      </c>
      <c r="I52" s="320">
        <v>70</v>
      </c>
      <c r="J52" s="320" t="s">
        <v>104</v>
      </c>
      <c r="K52" s="581"/>
      <c r="L52" s="382"/>
      <c r="M52" s="382">
        <f t="shared" si="2"/>
        <v>0</v>
      </c>
      <c r="N52" s="587"/>
      <c r="O52" s="321" t="s">
        <v>557</v>
      </c>
      <c r="P52" s="318"/>
      <c r="Q52" s="419" t="s">
        <v>593</v>
      </c>
      <c r="R52" s="481">
        <f>878.8/5</f>
        <v>175.76</v>
      </c>
      <c r="S52" s="318"/>
      <c r="T52" s="345" t="s">
        <v>99</v>
      </c>
      <c r="U52" s="318"/>
      <c r="V52" s="406" t="s">
        <v>484</v>
      </c>
      <c r="W52" s="318"/>
      <c r="Y52" s="62"/>
    </row>
    <row r="53" spans="1:25" ht="98" customHeight="1" thickTop="1" thickBot="1" x14ac:dyDescent="0.25">
      <c r="A53" s="326" t="s">
        <v>487</v>
      </c>
      <c r="B53" s="363" t="s">
        <v>637</v>
      </c>
      <c r="C53" s="344" t="s">
        <v>108</v>
      </c>
      <c r="D53" s="328" t="s">
        <v>490</v>
      </c>
      <c r="E53" s="368" t="s">
        <v>539</v>
      </c>
      <c r="F53" s="44"/>
      <c r="G53" s="466" t="s">
        <v>642</v>
      </c>
      <c r="H53" s="320">
        <v>200</v>
      </c>
      <c r="I53" s="320" t="s">
        <v>203</v>
      </c>
      <c r="J53" s="320" t="s">
        <v>91</v>
      </c>
      <c r="K53" s="581">
        <v>8594.31</v>
      </c>
      <c r="L53" s="382">
        <v>599.61</v>
      </c>
      <c r="M53" s="382">
        <f t="shared" si="2"/>
        <v>7994.7</v>
      </c>
      <c r="N53" s="47"/>
      <c r="O53" s="321" t="s">
        <v>203</v>
      </c>
      <c r="P53" s="44"/>
      <c r="Q53" s="322" t="s">
        <v>292</v>
      </c>
      <c r="R53" s="321">
        <v>0</v>
      </c>
      <c r="S53" s="44"/>
      <c r="T53" s="356" t="s">
        <v>205</v>
      </c>
      <c r="U53" s="44"/>
      <c r="V53" s="324" t="s">
        <v>141</v>
      </c>
      <c r="W53" s="44"/>
    </row>
    <row r="54" spans="1:25" ht="98" customHeight="1" thickTop="1" thickBot="1" x14ac:dyDescent="0.25">
      <c r="A54" s="326" t="s">
        <v>487</v>
      </c>
      <c r="B54" s="327" t="s">
        <v>567</v>
      </c>
      <c r="C54" s="328" t="s">
        <v>450</v>
      </c>
      <c r="D54" s="328" t="s">
        <v>490</v>
      </c>
      <c r="E54" s="368" t="s">
        <v>571</v>
      </c>
      <c r="F54" s="44"/>
      <c r="G54" s="466" t="s">
        <v>588</v>
      </c>
      <c r="H54" s="320">
        <v>70</v>
      </c>
      <c r="I54" s="320">
        <v>112</v>
      </c>
      <c r="J54" s="320" t="s">
        <v>103</v>
      </c>
      <c r="K54" s="576">
        <f>1577.33</f>
        <v>1577.33</v>
      </c>
      <c r="L54" s="382">
        <v>109.43</v>
      </c>
      <c r="M54" s="382">
        <f>K54-L54</f>
        <v>1467.8999999999999</v>
      </c>
      <c r="N54" s="47"/>
      <c r="O54" s="321" t="s">
        <v>512</v>
      </c>
      <c r="P54" s="44"/>
      <c r="Q54" s="322" t="s">
        <v>596</v>
      </c>
      <c r="R54" s="321">
        <f>606.8/2</f>
        <v>303.39999999999998</v>
      </c>
      <c r="S54" s="44"/>
      <c r="T54" s="354" t="s">
        <v>270</v>
      </c>
      <c r="U54" s="44"/>
      <c r="V54" s="407" t="s">
        <v>514</v>
      </c>
      <c r="W54" s="44"/>
    </row>
    <row r="55" spans="1:25" ht="98" customHeight="1" thickTop="1" thickBot="1" x14ac:dyDescent="0.25">
      <c r="A55" s="326" t="s">
        <v>487</v>
      </c>
      <c r="B55" s="429" t="s">
        <v>639</v>
      </c>
      <c r="C55" s="360" t="s">
        <v>109</v>
      </c>
      <c r="D55" s="328" t="s">
        <v>490</v>
      </c>
      <c r="E55" s="368" t="s">
        <v>538</v>
      </c>
      <c r="F55" s="44"/>
      <c r="G55" s="466" t="s">
        <v>612</v>
      </c>
      <c r="H55" s="320">
        <v>350</v>
      </c>
      <c r="I55" s="320"/>
      <c r="J55" s="320" t="s">
        <v>91</v>
      </c>
      <c r="K55" s="614">
        <f>14057.69+474.08</f>
        <v>14531.77</v>
      </c>
      <c r="L55" s="382">
        <f>980.78+33.08</f>
        <v>1013.86</v>
      </c>
      <c r="M55" s="382">
        <f t="shared" si="2"/>
        <v>13517.91</v>
      </c>
      <c r="N55" s="47"/>
      <c r="O55" s="321" t="s">
        <v>314</v>
      </c>
      <c r="P55" s="44"/>
      <c r="Q55" s="322" t="s">
        <v>313</v>
      </c>
      <c r="R55" s="321"/>
      <c r="S55" s="44"/>
      <c r="T55" s="361" t="s">
        <v>205</v>
      </c>
      <c r="U55" s="44"/>
      <c r="V55" s="406" t="s">
        <v>486</v>
      </c>
      <c r="W55" s="44"/>
    </row>
    <row r="56" spans="1:25" ht="28" customHeight="1" thickTop="1" thickBot="1" x14ac:dyDescent="0.25">
      <c r="A56" s="434"/>
      <c r="B56" s="435"/>
      <c r="C56" s="436"/>
      <c r="D56" s="437"/>
      <c r="E56" s="504"/>
      <c r="F56" s="44"/>
      <c r="G56" s="570"/>
      <c r="H56" s="439"/>
      <c r="I56" s="439"/>
      <c r="J56" s="505"/>
      <c r="K56" s="590"/>
      <c r="L56" s="591"/>
      <c r="M56" s="591" t="s">
        <v>206</v>
      </c>
      <c r="N56" s="47"/>
      <c r="O56" s="440"/>
      <c r="P56" s="44"/>
      <c r="Q56" s="441"/>
      <c r="R56" s="440"/>
      <c r="S56" s="44"/>
      <c r="T56" s="442"/>
      <c r="U56" s="44"/>
      <c r="V56" s="443"/>
      <c r="W56" s="44"/>
    </row>
    <row r="57" spans="1:25" ht="98" customHeight="1" thickTop="1" thickBot="1" x14ac:dyDescent="0.25">
      <c r="A57" s="326" t="s">
        <v>488</v>
      </c>
      <c r="B57" s="331" t="s">
        <v>2</v>
      </c>
      <c r="C57" s="344" t="s">
        <v>400</v>
      </c>
      <c r="D57" s="368" t="s">
        <v>490</v>
      </c>
      <c r="E57" s="473" t="s">
        <v>574</v>
      </c>
      <c r="F57" s="44"/>
      <c r="G57" s="466" t="s">
        <v>667</v>
      </c>
      <c r="H57" s="320">
        <v>20</v>
      </c>
      <c r="I57" s="347" t="s">
        <v>203</v>
      </c>
      <c r="J57" s="470" t="s">
        <v>91</v>
      </c>
      <c r="K57" s="600">
        <v>1335.54</v>
      </c>
      <c r="L57" s="382">
        <v>93.18</v>
      </c>
      <c r="M57" s="382">
        <f t="shared" si="2"/>
        <v>1242.3599999999999</v>
      </c>
      <c r="N57" s="47"/>
      <c r="O57" s="321" t="s">
        <v>203</v>
      </c>
      <c r="P57" s="44"/>
      <c r="Q57" s="367" t="s">
        <v>192</v>
      </c>
      <c r="R57" s="321">
        <v>0</v>
      </c>
      <c r="S57" s="44"/>
      <c r="T57" s="323" t="s">
        <v>205</v>
      </c>
      <c r="U57" s="44"/>
      <c r="V57" s="359"/>
      <c r="W57" s="44"/>
    </row>
    <row r="58" spans="1:25" ht="98" customHeight="1" thickTop="1" thickBot="1" x14ac:dyDescent="0.25">
      <c r="A58" s="326" t="s">
        <v>488</v>
      </c>
      <c r="B58" s="351" t="s">
        <v>530</v>
      </c>
      <c r="C58" s="344" t="s">
        <v>78</v>
      </c>
      <c r="D58" s="328" t="s">
        <v>490</v>
      </c>
      <c r="E58" s="472" t="s">
        <v>520</v>
      </c>
      <c r="F58" s="44"/>
      <c r="G58" s="638" t="s">
        <v>613</v>
      </c>
      <c r="H58" s="320">
        <v>145</v>
      </c>
      <c r="I58" s="347">
        <v>145</v>
      </c>
      <c r="J58" s="630" t="s">
        <v>91</v>
      </c>
      <c r="K58" s="582">
        <v>17097.86</v>
      </c>
      <c r="L58" s="382">
        <v>1192.8800000000001</v>
      </c>
      <c r="M58" s="382">
        <f t="shared" si="2"/>
        <v>15904.98</v>
      </c>
      <c r="N58" s="47"/>
      <c r="O58" s="396" t="s">
        <v>369</v>
      </c>
      <c r="P58" s="44"/>
      <c r="Q58" s="385" t="s">
        <v>322</v>
      </c>
      <c r="R58" s="396">
        <f>368.8/4</f>
        <v>92.2</v>
      </c>
      <c r="S58" s="44"/>
      <c r="T58" s="323" t="s">
        <v>707</v>
      </c>
      <c r="U58" s="44"/>
      <c r="V58" s="431" t="s">
        <v>107</v>
      </c>
      <c r="W58" s="44"/>
    </row>
    <row r="59" spans="1:25" ht="98" customHeight="1" thickTop="1" thickBot="1" x14ac:dyDescent="0.25">
      <c r="A59" s="326" t="s">
        <v>488</v>
      </c>
      <c r="B59" s="351" t="s">
        <v>531</v>
      </c>
      <c r="C59" s="344" t="s">
        <v>78</v>
      </c>
      <c r="D59" s="328" t="s">
        <v>490</v>
      </c>
      <c r="E59" s="369" t="s">
        <v>521</v>
      </c>
      <c r="F59" s="44"/>
      <c r="G59" s="640"/>
      <c r="H59" s="320">
        <v>145</v>
      </c>
      <c r="I59" s="347">
        <v>145</v>
      </c>
      <c r="J59" s="387" t="s">
        <v>91</v>
      </c>
      <c r="K59" s="601"/>
      <c r="L59" s="595"/>
      <c r="M59" s="382">
        <f t="shared" si="2"/>
        <v>0</v>
      </c>
      <c r="N59" s="47"/>
      <c r="O59" s="396" t="s">
        <v>369</v>
      </c>
      <c r="P59" s="44"/>
      <c r="Q59" s="322" t="s">
        <v>322</v>
      </c>
      <c r="R59" s="321">
        <f>368.8/4</f>
        <v>92.2</v>
      </c>
      <c r="S59" s="44"/>
      <c r="T59" s="323" t="s">
        <v>707</v>
      </c>
      <c r="U59" s="44"/>
      <c r="V59" s="324"/>
      <c r="W59" s="44"/>
    </row>
    <row r="60" spans="1:25" ht="98" customHeight="1" thickTop="1" thickBot="1" x14ac:dyDescent="0.25">
      <c r="A60" s="326" t="s">
        <v>488</v>
      </c>
      <c r="B60" s="351" t="s">
        <v>532</v>
      </c>
      <c r="C60" s="344" t="s">
        <v>78</v>
      </c>
      <c r="D60" s="328" t="s">
        <v>490</v>
      </c>
      <c r="E60" s="369" t="s">
        <v>522</v>
      </c>
      <c r="F60" s="44"/>
      <c r="G60" s="640"/>
      <c r="H60" s="320">
        <v>145</v>
      </c>
      <c r="I60" s="347">
        <v>145</v>
      </c>
      <c r="J60" s="387" t="s">
        <v>91</v>
      </c>
      <c r="K60" s="602"/>
      <c r="L60" s="595"/>
      <c r="M60" s="382">
        <f t="shared" si="2"/>
        <v>0</v>
      </c>
      <c r="N60" s="47"/>
      <c r="O60" s="396" t="s">
        <v>369</v>
      </c>
      <c r="P60" s="44"/>
      <c r="Q60" s="322" t="s">
        <v>322</v>
      </c>
      <c r="R60" s="321">
        <f>368.8/4</f>
        <v>92.2</v>
      </c>
      <c r="S60" s="44"/>
      <c r="T60" s="323" t="s">
        <v>707</v>
      </c>
      <c r="U60" s="44"/>
      <c r="V60" s="358"/>
      <c r="W60" s="44"/>
    </row>
    <row r="61" spans="1:25" ht="98" customHeight="1" thickTop="1" thickBot="1" x14ac:dyDescent="0.25">
      <c r="A61" s="326" t="s">
        <v>488</v>
      </c>
      <c r="B61" s="351" t="s">
        <v>533</v>
      </c>
      <c r="C61" s="344" t="s">
        <v>78</v>
      </c>
      <c r="D61" s="328" t="s">
        <v>490</v>
      </c>
      <c r="E61" s="368" t="s">
        <v>523</v>
      </c>
      <c r="F61" s="44"/>
      <c r="G61" s="640"/>
      <c r="H61" s="320">
        <v>145</v>
      </c>
      <c r="I61" s="347">
        <v>145</v>
      </c>
      <c r="J61" s="631" t="s">
        <v>91</v>
      </c>
      <c r="K61" s="603"/>
      <c r="L61" s="595"/>
      <c r="M61" s="382">
        <f t="shared" si="2"/>
        <v>0</v>
      </c>
      <c r="N61" s="47"/>
      <c r="O61" s="321" t="s">
        <v>369</v>
      </c>
      <c r="P61" s="44"/>
      <c r="Q61" s="322" t="s">
        <v>322</v>
      </c>
      <c r="R61" s="321">
        <v>0</v>
      </c>
      <c r="S61" s="44"/>
      <c r="T61" s="323" t="s">
        <v>707</v>
      </c>
      <c r="U61" s="44"/>
      <c r="V61" s="324"/>
      <c r="W61" s="44"/>
    </row>
    <row r="62" spans="1:25" ht="98" customHeight="1" thickTop="1" thickBot="1" x14ac:dyDescent="0.25">
      <c r="A62" s="326" t="s">
        <v>488</v>
      </c>
      <c r="B62" s="351" t="s">
        <v>534</v>
      </c>
      <c r="C62" s="344" t="s">
        <v>78</v>
      </c>
      <c r="D62" s="328" t="s">
        <v>490</v>
      </c>
      <c r="E62" s="368" t="s">
        <v>519</v>
      </c>
      <c r="F62" s="44"/>
      <c r="G62" s="640"/>
      <c r="H62" s="320">
        <v>145</v>
      </c>
      <c r="I62" s="320">
        <v>145</v>
      </c>
      <c r="J62" s="629" t="s">
        <v>91</v>
      </c>
      <c r="K62" s="604"/>
      <c r="L62" s="595"/>
      <c r="M62" s="382">
        <f t="shared" si="2"/>
        <v>0</v>
      </c>
      <c r="N62" s="47"/>
      <c r="O62" s="321" t="s">
        <v>369</v>
      </c>
      <c r="P62" s="44"/>
      <c r="Q62" s="322" t="s">
        <v>322</v>
      </c>
      <c r="R62" s="321">
        <f>368.8/4</f>
        <v>92.2</v>
      </c>
      <c r="S62" s="44"/>
      <c r="T62" s="323" t="s">
        <v>707</v>
      </c>
      <c r="U62" s="44"/>
      <c r="V62" s="359"/>
      <c r="W62" s="44"/>
    </row>
    <row r="63" spans="1:25" ht="98" customHeight="1" thickTop="1" thickBot="1" x14ac:dyDescent="0.25">
      <c r="A63" s="326" t="s">
        <v>488</v>
      </c>
      <c r="B63" s="427" t="s">
        <v>604</v>
      </c>
      <c r="C63" s="344" t="s">
        <v>78</v>
      </c>
      <c r="D63" s="328" t="s">
        <v>490</v>
      </c>
      <c r="E63" s="464" t="s">
        <v>525</v>
      </c>
      <c r="F63" s="44"/>
      <c r="G63" s="640"/>
      <c r="H63" s="347">
        <v>112</v>
      </c>
      <c r="I63" s="347">
        <v>112</v>
      </c>
      <c r="J63" s="320" t="s">
        <v>91</v>
      </c>
      <c r="K63" s="594"/>
      <c r="L63" s="595"/>
      <c r="M63" s="382">
        <f t="shared" si="2"/>
        <v>0</v>
      </c>
      <c r="N63" s="47"/>
      <c r="O63" s="321" t="s">
        <v>369</v>
      </c>
      <c r="P63" s="44"/>
      <c r="Q63" s="322" t="s">
        <v>322</v>
      </c>
      <c r="R63" s="321">
        <f>368.8/4</f>
        <v>92.2</v>
      </c>
      <c r="S63" s="44"/>
      <c r="T63" s="323" t="s">
        <v>707</v>
      </c>
      <c r="U63" s="44"/>
      <c r="V63" s="324"/>
      <c r="W63" s="44"/>
    </row>
    <row r="64" spans="1:25" ht="98" customHeight="1" thickTop="1" thickBot="1" x14ac:dyDescent="0.25">
      <c r="A64" s="326" t="s">
        <v>488</v>
      </c>
      <c r="B64" s="457" t="s">
        <v>651</v>
      </c>
      <c r="C64" s="344" t="s">
        <v>78</v>
      </c>
      <c r="D64" s="328" t="s">
        <v>490</v>
      </c>
      <c r="E64" s="463" t="s">
        <v>572</v>
      </c>
      <c r="F64" s="44"/>
      <c r="G64" s="639"/>
      <c r="H64" s="320">
        <v>112</v>
      </c>
      <c r="I64" s="320">
        <v>112</v>
      </c>
      <c r="J64" s="340" t="s">
        <v>91</v>
      </c>
      <c r="K64" s="594"/>
      <c r="L64" s="595"/>
      <c r="M64" s="382">
        <f t="shared" si="2"/>
        <v>0</v>
      </c>
      <c r="N64" s="47"/>
      <c r="O64" s="321" t="s">
        <v>369</v>
      </c>
      <c r="P64" s="44"/>
      <c r="Q64" s="322" t="s">
        <v>595</v>
      </c>
      <c r="R64" s="321">
        <f>432.8/3</f>
        <v>144.26666666666668</v>
      </c>
      <c r="S64" s="44"/>
      <c r="T64" s="323" t="s">
        <v>707</v>
      </c>
      <c r="U64" s="44"/>
      <c r="V64" s="408"/>
      <c r="W64" s="44"/>
    </row>
    <row r="65" spans="1:71" ht="98" customHeight="1" thickTop="1" thickBot="1" x14ac:dyDescent="0.25">
      <c r="A65" s="326" t="s">
        <v>488</v>
      </c>
      <c r="B65" s="331" t="s">
        <v>55</v>
      </c>
      <c r="C65" s="344" t="s">
        <v>69</v>
      </c>
      <c r="D65" s="328" t="s">
        <v>490</v>
      </c>
      <c r="E65" s="368" t="s">
        <v>526</v>
      </c>
      <c r="F65" s="44"/>
      <c r="G65" s="466" t="s">
        <v>206</v>
      </c>
      <c r="H65" s="320">
        <v>1</v>
      </c>
      <c r="I65" s="347" t="s">
        <v>203</v>
      </c>
      <c r="J65" s="630" t="s">
        <v>91</v>
      </c>
      <c r="K65" s="605"/>
      <c r="L65" s="382"/>
      <c r="M65" s="382">
        <f t="shared" si="2"/>
        <v>0</v>
      </c>
      <c r="N65" s="47"/>
      <c r="O65" s="338" t="s">
        <v>403</v>
      </c>
      <c r="P65" s="44"/>
      <c r="Q65" s="322" t="s">
        <v>322</v>
      </c>
      <c r="R65" s="321">
        <v>0</v>
      </c>
      <c r="S65" s="44"/>
      <c r="T65" s="323" t="s">
        <v>707</v>
      </c>
      <c r="U65" s="44"/>
      <c r="V65" s="324"/>
      <c r="W65" s="44"/>
    </row>
    <row r="66" spans="1:71" ht="98" customHeight="1" thickTop="1" thickBot="1" x14ac:dyDescent="0.25">
      <c r="A66" s="326" t="s">
        <v>488</v>
      </c>
      <c r="B66" s="331" t="s">
        <v>5</v>
      </c>
      <c r="C66" s="346" t="s">
        <v>68</v>
      </c>
      <c r="D66" s="328" t="s">
        <v>490</v>
      </c>
      <c r="E66" s="368" t="s">
        <v>539</v>
      </c>
      <c r="F66" s="44"/>
      <c r="G66" s="466" t="s">
        <v>613</v>
      </c>
      <c r="H66" s="320">
        <v>200</v>
      </c>
      <c r="I66" s="347" t="s">
        <v>203</v>
      </c>
      <c r="J66" s="631" t="s">
        <v>91</v>
      </c>
      <c r="K66" s="582">
        <v>18384.63</v>
      </c>
      <c r="L66" s="382">
        <v>1282.6500000000001</v>
      </c>
      <c r="M66" s="382">
        <f t="shared" si="2"/>
        <v>17101.98</v>
      </c>
      <c r="N66" s="47"/>
      <c r="O66" s="321" t="s">
        <v>203</v>
      </c>
      <c r="P66" s="44"/>
      <c r="Q66" s="385" t="s">
        <v>292</v>
      </c>
      <c r="R66" s="321">
        <v>0</v>
      </c>
      <c r="S66" s="44"/>
      <c r="T66" s="323" t="s">
        <v>205</v>
      </c>
      <c r="U66" s="44"/>
      <c r="V66" s="324" t="s">
        <v>206</v>
      </c>
      <c r="W66" s="44"/>
    </row>
    <row r="67" spans="1:71" s="325" customFormat="1" ht="98" customHeight="1" thickTop="1" thickBot="1" x14ac:dyDescent="0.25">
      <c r="A67" s="326" t="s">
        <v>488</v>
      </c>
      <c r="B67" s="327" t="s">
        <v>496</v>
      </c>
      <c r="C67" s="328" t="s">
        <v>79</v>
      </c>
      <c r="D67" s="328" t="s">
        <v>490</v>
      </c>
      <c r="E67" s="368" t="s">
        <v>563</v>
      </c>
      <c r="F67" s="44"/>
      <c r="G67" s="466" t="s">
        <v>206</v>
      </c>
      <c r="H67" s="320">
        <v>20</v>
      </c>
      <c r="I67" s="320">
        <v>36</v>
      </c>
      <c r="J67" s="628" t="s">
        <v>103</v>
      </c>
      <c r="K67" s="581"/>
      <c r="L67" s="382"/>
      <c r="M67" s="382">
        <f t="shared" si="2"/>
        <v>0</v>
      </c>
      <c r="N67" s="47"/>
      <c r="O67" s="413" t="s">
        <v>552</v>
      </c>
      <c r="P67" s="44"/>
      <c r="Q67" s="419" t="s">
        <v>593</v>
      </c>
      <c r="R67" s="396">
        <f>878.8/5</f>
        <v>175.76</v>
      </c>
      <c r="S67" s="44"/>
      <c r="T67" s="356" t="s">
        <v>111</v>
      </c>
      <c r="U67" s="44"/>
      <c r="V67" s="324"/>
      <c r="W67" s="4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row>
    <row r="68" spans="1:71" s="325" customFormat="1" ht="98" customHeight="1" thickTop="1" thickBot="1" x14ac:dyDescent="0.25">
      <c r="A68" s="326" t="s">
        <v>488</v>
      </c>
      <c r="B68" s="331" t="s">
        <v>590</v>
      </c>
      <c r="C68" s="332" t="s">
        <v>79</v>
      </c>
      <c r="D68" s="328" t="s">
        <v>497</v>
      </c>
      <c r="E68" s="368" t="s">
        <v>541</v>
      </c>
      <c r="F68" s="44"/>
      <c r="G68" s="466" t="s">
        <v>498</v>
      </c>
      <c r="H68" s="320">
        <v>15</v>
      </c>
      <c r="I68" s="320">
        <v>20</v>
      </c>
      <c r="J68" s="320" t="s">
        <v>104</v>
      </c>
      <c r="K68" s="581">
        <v>197.75</v>
      </c>
      <c r="L68" s="382">
        <v>13.79</v>
      </c>
      <c r="M68" s="382">
        <f t="shared" si="2"/>
        <v>183.96</v>
      </c>
      <c r="N68" s="47"/>
      <c r="O68" s="321" t="s">
        <v>551</v>
      </c>
      <c r="P68" s="44"/>
      <c r="Q68" s="322" t="s">
        <v>192</v>
      </c>
      <c r="R68" s="321">
        <v>0</v>
      </c>
      <c r="S68" s="44"/>
      <c r="T68" s="323" t="s">
        <v>518</v>
      </c>
      <c r="U68" s="44"/>
      <c r="V68" s="324"/>
      <c r="W68" s="4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row>
    <row r="69" spans="1:71" s="325" customFormat="1" ht="98" customHeight="1" thickTop="1" thickBot="1" x14ac:dyDescent="0.25">
      <c r="A69" s="326" t="s">
        <v>488</v>
      </c>
      <c r="B69" s="327" t="s">
        <v>544</v>
      </c>
      <c r="C69" s="328" t="s">
        <v>79</v>
      </c>
      <c r="D69" s="328" t="s">
        <v>490</v>
      </c>
      <c r="E69" s="368" t="s">
        <v>542</v>
      </c>
      <c r="F69" s="44"/>
      <c r="G69" s="466" t="s">
        <v>206</v>
      </c>
      <c r="H69" s="320">
        <v>20</v>
      </c>
      <c r="I69" s="320">
        <v>32</v>
      </c>
      <c r="J69" s="320" t="s">
        <v>104</v>
      </c>
      <c r="K69" s="581"/>
      <c r="L69" s="382"/>
      <c r="M69" s="382">
        <f t="shared" si="2"/>
        <v>0</v>
      </c>
      <c r="N69" s="47"/>
      <c r="O69" s="321" t="s">
        <v>550</v>
      </c>
      <c r="P69" s="44"/>
      <c r="Q69" s="322" t="s">
        <v>545</v>
      </c>
      <c r="R69" s="321">
        <v>0</v>
      </c>
      <c r="S69" s="44"/>
      <c r="T69" s="345" t="s">
        <v>546</v>
      </c>
      <c r="U69" s="44"/>
      <c r="V69" s="324"/>
      <c r="W69" s="409"/>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row>
    <row r="70" spans="1:71" s="325" customFormat="1" ht="98" customHeight="1" thickTop="1" thickBot="1" x14ac:dyDescent="0.25">
      <c r="A70" s="326" t="s">
        <v>488</v>
      </c>
      <c r="B70" s="327" t="s">
        <v>45</v>
      </c>
      <c r="C70" s="328" t="s">
        <v>80</v>
      </c>
      <c r="D70" s="328" t="s">
        <v>490</v>
      </c>
      <c r="E70" s="368" t="s">
        <v>539</v>
      </c>
      <c r="F70" s="44"/>
      <c r="G70" s="466" t="s">
        <v>646</v>
      </c>
      <c r="H70" s="320">
        <v>35</v>
      </c>
      <c r="I70" s="320" t="s">
        <v>203</v>
      </c>
      <c r="J70" s="320" t="s">
        <v>91</v>
      </c>
      <c r="K70" s="581">
        <v>2891.86</v>
      </c>
      <c r="L70" s="382">
        <v>201.76</v>
      </c>
      <c r="M70" s="382">
        <f t="shared" si="2"/>
        <v>2690.1000000000004</v>
      </c>
      <c r="N70" s="47"/>
      <c r="O70" s="321" t="s">
        <v>203</v>
      </c>
      <c r="P70" s="44"/>
      <c r="Q70" s="322" t="s">
        <v>192</v>
      </c>
      <c r="R70" s="321">
        <v>0</v>
      </c>
      <c r="S70" s="44"/>
      <c r="T70" s="323" t="s">
        <v>285</v>
      </c>
      <c r="U70" s="44"/>
      <c r="V70" s="324"/>
      <c r="W70" s="4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row>
    <row r="71" spans="1:71" s="325" customFormat="1" ht="98" customHeight="1" thickTop="1" thickBot="1" x14ac:dyDescent="0.25">
      <c r="A71" s="326" t="s">
        <v>488</v>
      </c>
      <c r="B71" s="327" t="s">
        <v>257</v>
      </c>
      <c r="C71" s="360" t="s">
        <v>169</v>
      </c>
      <c r="D71" s="328" t="s">
        <v>490</v>
      </c>
      <c r="E71" s="347" t="s">
        <v>524</v>
      </c>
      <c r="F71" s="44"/>
      <c r="G71" s="482" t="s">
        <v>643</v>
      </c>
      <c r="H71" s="320">
        <v>570</v>
      </c>
      <c r="I71" s="320">
        <v>534</v>
      </c>
      <c r="J71" s="320" t="s">
        <v>91</v>
      </c>
      <c r="K71" s="581">
        <v>46323.9</v>
      </c>
      <c r="L71" s="382">
        <v>3231.9</v>
      </c>
      <c r="M71" s="382">
        <f t="shared" si="2"/>
        <v>43092</v>
      </c>
      <c r="N71" s="47"/>
      <c r="O71" s="397" t="s">
        <v>261</v>
      </c>
      <c r="P71" s="44"/>
      <c r="Q71" s="322" t="s">
        <v>327</v>
      </c>
      <c r="R71" s="321">
        <f>(2251.2)/2</f>
        <v>1125.5999999999999</v>
      </c>
      <c r="S71" s="44"/>
      <c r="T71" s="356" t="s">
        <v>260</v>
      </c>
      <c r="U71" s="44"/>
      <c r="V71" s="407"/>
      <c r="W71" s="4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row>
    <row r="72" spans="1:71" ht="98" customHeight="1" thickTop="1" thickBot="1" x14ac:dyDescent="0.25">
      <c r="A72" s="326" t="s">
        <v>488</v>
      </c>
      <c r="B72" s="327" t="s">
        <v>397</v>
      </c>
      <c r="C72" s="328" t="s">
        <v>547</v>
      </c>
      <c r="D72" s="328" t="s">
        <v>490</v>
      </c>
      <c r="E72" s="368" t="s">
        <v>539</v>
      </c>
      <c r="F72" s="44"/>
      <c r="G72" s="466" t="s">
        <v>206</v>
      </c>
      <c r="H72" s="320">
        <v>0</v>
      </c>
      <c r="I72" s="320" t="s">
        <v>203</v>
      </c>
      <c r="J72" s="320" t="s">
        <v>91</v>
      </c>
      <c r="K72" s="581"/>
      <c r="L72" s="382"/>
      <c r="M72" s="382">
        <f t="shared" si="2"/>
        <v>0</v>
      </c>
      <c r="N72" s="47"/>
      <c r="O72" s="321" t="s">
        <v>203</v>
      </c>
      <c r="P72" s="44"/>
      <c r="Q72" s="322" t="s">
        <v>545</v>
      </c>
      <c r="R72" s="321">
        <v>0</v>
      </c>
      <c r="S72" s="44"/>
      <c r="T72" s="345" t="s">
        <v>548</v>
      </c>
      <c r="U72" s="44"/>
      <c r="V72" s="324" t="s">
        <v>335</v>
      </c>
      <c r="W72" s="409"/>
    </row>
    <row r="73" spans="1:71" ht="98" customHeight="1" thickTop="1" thickBot="1" x14ac:dyDescent="0.25">
      <c r="A73" s="326" t="s">
        <v>488</v>
      </c>
      <c r="B73" s="327" t="s">
        <v>36</v>
      </c>
      <c r="C73" s="328" t="s">
        <v>74</v>
      </c>
      <c r="D73" s="328" t="s">
        <v>490</v>
      </c>
      <c r="E73" s="368" t="s">
        <v>541</v>
      </c>
      <c r="F73" s="44"/>
      <c r="G73" s="466" t="s">
        <v>206</v>
      </c>
      <c r="H73" s="320">
        <v>12</v>
      </c>
      <c r="I73" s="320">
        <v>20</v>
      </c>
      <c r="J73" s="320" t="s">
        <v>104</v>
      </c>
      <c r="K73" s="581"/>
      <c r="L73" s="382"/>
      <c r="M73" s="382">
        <f t="shared" si="2"/>
        <v>0</v>
      </c>
      <c r="N73" s="47"/>
      <c r="O73" s="321" t="s">
        <v>551</v>
      </c>
      <c r="P73" s="44"/>
      <c r="Q73" s="322" t="s">
        <v>192</v>
      </c>
      <c r="R73" s="321">
        <v>0</v>
      </c>
      <c r="S73" s="44"/>
      <c r="T73" s="345" t="s">
        <v>507</v>
      </c>
      <c r="U73" s="44"/>
      <c r="V73" s="324"/>
      <c r="W73" s="44"/>
    </row>
    <row r="74" spans="1:71" s="325" customFormat="1" ht="98" customHeight="1" thickTop="1" thickBot="1" x14ac:dyDescent="0.25">
      <c r="A74" s="326" t="s">
        <v>488</v>
      </c>
      <c r="B74" s="331" t="s">
        <v>636</v>
      </c>
      <c r="C74" s="346" t="s">
        <v>401</v>
      </c>
      <c r="D74" s="328" t="s">
        <v>490</v>
      </c>
      <c r="E74" s="368" t="s">
        <v>539</v>
      </c>
      <c r="F74" s="44"/>
      <c r="G74" s="466" t="s">
        <v>206</v>
      </c>
      <c r="H74" s="320" t="s">
        <v>92</v>
      </c>
      <c r="I74" s="320" t="s">
        <v>203</v>
      </c>
      <c r="J74" s="320" t="s">
        <v>91</v>
      </c>
      <c r="K74" s="581"/>
      <c r="L74" s="382"/>
      <c r="M74" s="382">
        <f t="shared" si="2"/>
        <v>0</v>
      </c>
      <c r="N74" s="47"/>
      <c r="O74" s="321" t="s">
        <v>203</v>
      </c>
      <c r="P74" s="44"/>
      <c r="Q74" s="415" t="s">
        <v>558</v>
      </c>
      <c r="R74" s="321">
        <v>0</v>
      </c>
      <c r="S74" s="44"/>
      <c r="T74" s="323" t="s">
        <v>205</v>
      </c>
      <c r="U74" s="44"/>
      <c r="V74" s="324"/>
      <c r="W74" s="4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row>
    <row r="75" spans="1:71" ht="98" customHeight="1" thickTop="1" thickBot="1" x14ac:dyDescent="0.25">
      <c r="A75" s="326" t="s">
        <v>488</v>
      </c>
      <c r="B75" s="327" t="s">
        <v>48</v>
      </c>
      <c r="C75" s="365">
        <v>0.60069444444444442</v>
      </c>
      <c r="D75" s="328" t="s">
        <v>490</v>
      </c>
      <c r="E75" s="368" t="s">
        <v>539</v>
      </c>
      <c r="F75" s="44"/>
      <c r="G75" s="466" t="s">
        <v>206</v>
      </c>
      <c r="H75" s="320"/>
      <c r="I75" s="320" t="s">
        <v>203</v>
      </c>
      <c r="J75" s="320" t="s">
        <v>92</v>
      </c>
      <c r="K75" s="581"/>
      <c r="L75" s="382"/>
      <c r="M75" s="382">
        <f t="shared" si="2"/>
        <v>0</v>
      </c>
      <c r="N75" s="47"/>
      <c r="O75" s="397" t="s">
        <v>203</v>
      </c>
      <c r="P75" s="44"/>
      <c r="Q75" s="415" t="s">
        <v>558</v>
      </c>
      <c r="R75" s="321">
        <v>0</v>
      </c>
      <c r="S75" s="44"/>
      <c r="T75" s="323"/>
      <c r="U75" s="44"/>
      <c r="V75" s="324"/>
      <c r="W75" s="44"/>
    </row>
    <row r="76" spans="1:71" ht="98" customHeight="1" thickTop="1" thickBot="1" x14ac:dyDescent="0.25">
      <c r="A76" s="326" t="s">
        <v>488</v>
      </c>
      <c r="B76" s="351" t="s">
        <v>535</v>
      </c>
      <c r="C76" s="328" t="s">
        <v>84</v>
      </c>
      <c r="D76" s="328" t="s">
        <v>490</v>
      </c>
      <c r="E76" s="368" t="s">
        <v>520</v>
      </c>
      <c r="F76" s="44"/>
      <c r="G76" s="641" t="s">
        <v>584</v>
      </c>
      <c r="H76" s="458">
        <v>350</v>
      </c>
      <c r="I76" s="458">
        <v>145</v>
      </c>
      <c r="J76" s="320" t="s">
        <v>91</v>
      </c>
      <c r="K76" s="606">
        <v>4299.1899999999996</v>
      </c>
      <c r="L76" s="607">
        <v>299.95</v>
      </c>
      <c r="M76" s="382">
        <f t="shared" si="2"/>
        <v>3999.24</v>
      </c>
      <c r="N76" s="47"/>
      <c r="O76" s="396" t="s">
        <v>369</v>
      </c>
      <c r="P76" s="44"/>
      <c r="Q76" s="322" t="s">
        <v>559</v>
      </c>
      <c r="R76" s="396">
        <f>368.8/4</f>
        <v>92.2</v>
      </c>
      <c r="S76" s="44"/>
      <c r="T76" s="353" t="s">
        <v>707</v>
      </c>
      <c r="U76" s="44"/>
      <c r="V76" s="383" t="s">
        <v>107</v>
      </c>
      <c r="W76" s="44"/>
    </row>
    <row r="77" spans="1:71" ht="98" customHeight="1" thickTop="1" thickBot="1" x14ac:dyDescent="0.25">
      <c r="A77" s="326" t="s">
        <v>488</v>
      </c>
      <c r="B77" s="351" t="s">
        <v>536</v>
      </c>
      <c r="C77" s="328" t="s">
        <v>84</v>
      </c>
      <c r="D77" s="328" t="s">
        <v>490</v>
      </c>
      <c r="E77" s="368" t="s">
        <v>521</v>
      </c>
      <c r="F77" s="44"/>
      <c r="G77" s="642"/>
      <c r="H77" s="459">
        <v>145</v>
      </c>
      <c r="I77" s="459">
        <v>145</v>
      </c>
      <c r="J77" s="320" t="s">
        <v>91</v>
      </c>
      <c r="K77" s="581"/>
      <c r="L77" s="382"/>
      <c r="M77" s="382">
        <f t="shared" si="2"/>
        <v>0</v>
      </c>
      <c r="N77" s="47"/>
      <c r="O77" s="396" t="s">
        <v>369</v>
      </c>
      <c r="P77" s="44"/>
      <c r="Q77" s="322" t="s">
        <v>322</v>
      </c>
      <c r="R77" s="321">
        <f>368.8/4</f>
        <v>92.2</v>
      </c>
      <c r="S77" s="44"/>
      <c r="T77" s="353" t="s">
        <v>707</v>
      </c>
      <c r="U77" s="44"/>
      <c r="V77" s="324"/>
      <c r="W77" s="44"/>
    </row>
    <row r="78" spans="1:71" ht="98" customHeight="1" thickTop="1" thickBot="1" x14ac:dyDescent="0.25">
      <c r="A78" s="326" t="s">
        <v>488</v>
      </c>
      <c r="B78" s="351" t="s">
        <v>605</v>
      </c>
      <c r="C78" s="328" t="s">
        <v>84</v>
      </c>
      <c r="D78" s="328" t="s">
        <v>490</v>
      </c>
      <c r="E78" s="368" t="s">
        <v>522</v>
      </c>
      <c r="F78" s="44"/>
      <c r="G78" s="642"/>
      <c r="H78" s="459">
        <v>145</v>
      </c>
      <c r="I78" s="459">
        <v>145</v>
      </c>
      <c r="J78" s="320" t="s">
        <v>91</v>
      </c>
      <c r="K78" s="581"/>
      <c r="L78" s="382"/>
      <c r="M78" s="382">
        <f t="shared" si="2"/>
        <v>0</v>
      </c>
      <c r="N78" s="47"/>
      <c r="O78" s="321" t="s">
        <v>369</v>
      </c>
      <c r="P78" s="44"/>
      <c r="Q78" s="322" t="s">
        <v>322</v>
      </c>
      <c r="R78" s="321">
        <f>368.8/4</f>
        <v>92.2</v>
      </c>
      <c r="S78" s="44"/>
      <c r="T78" s="353" t="s">
        <v>707</v>
      </c>
      <c r="U78" s="44"/>
      <c r="V78" s="324"/>
      <c r="W78" s="44"/>
    </row>
    <row r="79" spans="1:71" ht="98" customHeight="1" thickTop="1" thickBot="1" x14ac:dyDescent="0.25">
      <c r="A79" s="326" t="s">
        <v>488</v>
      </c>
      <c r="B79" s="351" t="s">
        <v>537</v>
      </c>
      <c r="C79" s="328" t="s">
        <v>84</v>
      </c>
      <c r="D79" s="328" t="s">
        <v>490</v>
      </c>
      <c r="E79" s="392" t="s">
        <v>523</v>
      </c>
      <c r="F79" s="44"/>
      <c r="G79" s="642"/>
      <c r="H79" s="459">
        <v>145</v>
      </c>
      <c r="I79" s="459">
        <v>145</v>
      </c>
      <c r="J79" s="320" t="s">
        <v>91</v>
      </c>
      <c r="K79" s="581"/>
      <c r="L79" s="382"/>
      <c r="M79" s="382">
        <f t="shared" si="2"/>
        <v>0</v>
      </c>
      <c r="N79" s="47"/>
      <c r="O79" s="321" t="s">
        <v>369</v>
      </c>
      <c r="P79" s="44"/>
      <c r="Q79" s="322" t="s">
        <v>322</v>
      </c>
      <c r="R79" s="321">
        <v>0</v>
      </c>
      <c r="S79" s="44"/>
      <c r="T79" s="353" t="s">
        <v>707</v>
      </c>
      <c r="U79" s="44"/>
      <c r="V79" s="324"/>
      <c r="W79" s="44"/>
    </row>
    <row r="80" spans="1:71" ht="98" customHeight="1" thickTop="1" thickBot="1" x14ac:dyDescent="0.25">
      <c r="A80" s="326" t="s">
        <v>488</v>
      </c>
      <c r="B80" s="351" t="s">
        <v>701</v>
      </c>
      <c r="C80" s="328" t="s">
        <v>84</v>
      </c>
      <c r="D80" s="328" t="s">
        <v>490</v>
      </c>
      <c r="E80" s="368" t="s">
        <v>519</v>
      </c>
      <c r="F80" s="44"/>
      <c r="G80" s="642"/>
      <c r="H80" s="459">
        <v>145</v>
      </c>
      <c r="I80" s="459">
        <v>145</v>
      </c>
      <c r="J80" s="320" t="s">
        <v>91</v>
      </c>
      <c r="K80" s="581"/>
      <c r="L80" s="382"/>
      <c r="M80" s="382">
        <f t="shared" si="2"/>
        <v>0</v>
      </c>
      <c r="N80" s="47"/>
      <c r="O80" s="321" t="s">
        <v>369</v>
      </c>
      <c r="P80" s="44"/>
      <c r="Q80" s="322" t="s">
        <v>322</v>
      </c>
      <c r="R80" s="321">
        <f>368.8/4</f>
        <v>92.2</v>
      </c>
      <c r="S80" s="44"/>
      <c r="T80" s="353" t="s">
        <v>707</v>
      </c>
      <c r="U80" s="44"/>
      <c r="V80" s="324"/>
      <c r="W80" s="44"/>
    </row>
    <row r="81" spans="1:71" ht="98" customHeight="1" thickTop="1" thickBot="1" x14ac:dyDescent="0.25">
      <c r="A81" s="326" t="s">
        <v>488</v>
      </c>
      <c r="B81" s="351" t="s">
        <v>576</v>
      </c>
      <c r="C81" s="328" t="s">
        <v>84</v>
      </c>
      <c r="D81" s="328" t="s">
        <v>490</v>
      </c>
      <c r="E81" s="464" t="s">
        <v>525</v>
      </c>
      <c r="F81" s="44"/>
      <c r="G81" s="642"/>
      <c r="H81" s="460">
        <v>112</v>
      </c>
      <c r="I81" s="460">
        <v>112</v>
      </c>
      <c r="J81" s="320" t="s">
        <v>91</v>
      </c>
      <c r="K81" s="581"/>
      <c r="L81" s="382"/>
      <c r="M81" s="382">
        <f t="shared" si="2"/>
        <v>0</v>
      </c>
      <c r="N81" s="47"/>
      <c r="O81" s="321" t="s">
        <v>369</v>
      </c>
      <c r="P81" s="44"/>
      <c r="Q81" s="322" t="s">
        <v>322</v>
      </c>
      <c r="R81" s="321">
        <f>368.8/4</f>
        <v>92.2</v>
      </c>
      <c r="S81" s="44"/>
      <c r="T81" s="353" t="s">
        <v>707</v>
      </c>
      <c r="U81" s="44"/>
      <c r="V81" s="324"/>
      <c r="W81" s="44"/>
    </row>
    <row r="82" spans="1:71" ht="98" customHeight="1" thickTop="1" thickBot="1" x14ac:dyDescent="0.25">
      <c r="A82" s="326" t="s">
        <v>488</v>
      </c>
      <c r="B82" s="507" t="s">
        <v>606</v>
      </c>
      <c r="C82" s="416" t="s">
        <v>84</v>
      </c>
      <c r="D82" s="416" t="s">
        <v>490</v>
      </c>
      <c r="E82" s="508" t="s">
        <v>572</v>
      </c>
      <c r="F82" s="44"/>
      <c r="G82" s="643"/>
      <c r="H82" s="459">
        <v>112</v>
      </c>
      <c r="I82" s="459">
        <v>112</v>
      </c>
      <c r="J82" s="320" t="s">
        <v>91</v>
      </c>
      <c r="K82" s="581"/>
      <c r="L82" s="382"/>
      <c r="M82" s="382">
        <f t="shared" ref="M82:M85" si="3">K82-L82</f>
        <v>0</v>
      </c>
      <c r="N82" s="47"/>
      <c r="O82" s="321" t="s">
        <v>369</v>
      </c>
      <c r="P82" s="44"/>
      <c r="Q82" s="322" t="s">
        <v>322</v>
      </c>
      <c r="R82" s="321">
        <f>432.8/3</f>
        <v>144.26666666666668</v>
      </c>
      <c r="S82" s="44"/>
      <c r="T82" s="353" t="s">
        <v>707</v>
      </c>
      <c r="U82" s="44"/>
      <c r="V82" s="324"/>
      <c r="W82" s="44"/>
    </row>
    <row r="83" spans="1:71" ht="94" customHeight="1" thickTop="1" thickBot="1" x14ac:dyDescent="0.25">
      <c r="A83" s="326" t="s">
        <v>488</v>
      </c>
      <c r="B83" s="519" t="s">
        <v>637</v>
      </c>
      <c r="C83" s="512" t="s">
        <v>171</v>
      </c>
      <c r="D83" s="512" t="s">
        <v>490</v>
      </c>
      <c r="E83" s="513" t="s">
        <v>539</v>
      </c>
      <c r="F83" s="506"/>
      <c r="G83" s="395" t="s">
        <v>614</v>
      </c>
      <c r="H83" s="395">
        <v>200</v>
      </c>
      <c r="I83" s="320" t="s">
        <v>203</v>
      </c>
      <c r="J83" s="395" t="s">
        <v>91</v>
      </c>
      <c r="K83" s="608">
        <v>4009.33</v>
      </c>
      <c r="L83" s="382">
        <v>279.73</v>
      </c>
      <c r="M83" s="382">
        <f t="shared" si="3"/>
        <v>3729.6</v>
      </c>
      <c r="N83" s="506"/>
      <c r="O83" s="396" t="s">
        <v>203</v>
      </c>
      <c r="P83" s="394"/>
      <c r="Q83" s="381" t="s">
        <v>558</v>
      </c>
      <c r="R83" s="329">
        <v>0</v>
      </c>
      <c r="S83" s="394"/>
      <c r="T83" s="403" t="s">
        <v>205</v>
      </c>
      <c r="U83" s="394"/>
      <c r="V83" s="405"/>
      <c r="W83" s="394"/>
    </row>
    <row r="84" spans="1:71" ht="1" hidden="1" customHeight="1" thickTop="1" thickBot="1" x14ac:dyDescent="0.25">
      <c r="A84" s="326" t="s">
        <v>488</v>
      </c>
      <c r="B84" s="509" t="s">
        <v>310</v>
      </c>
      <c r="C84" s="510">
        <v>0.63541666666666663</v>
      </c>
      <c r="D84" s="511" t="s">
        <v>490</v>
      </c>
      <c r="E84" s="472" t="s">
        <v>539</v>
      </c>
      <c r="F84" s="44"/>
      <c r="G84" s="466" t="s">
        <v>92</v>
      </c>
      <c r="H84" s="320"/>
      <c r="I84" s="320" t="s">
        <v>203</v>
      </c>
      <c r="J84" s="320" t="s">
        <v>91</v>
      </c>
      <c r="K84" s="581"/>
      <c r="L84" s="382"/>
      <c r="M84" s="382">
        <f t="shared" si="3"/>
        <v>0</v>
      </c>
      <c r="N84" s="47"/>
      <c r="O84" s="321" t="s">
        <v>203</v>
      </c>
      <c r="P84" s="44"/>
      <c r="Q84" s="415" t="s">
        <v>558</v>
      </c>
      <c r="R84" s="321">
        <v>0</v>
      </c>
      <c r="S84" s="44"/>
      <c r="T84" s="323"/>
      <c r="U84" s="44"/>
      <c r="V84" s="324"/>
      <c r="W84" s="44"/>
    </row>
    <row r="85" spans="1:71" ht="1" customHeight="1" thickTop="1" thickBot="1" x14ac:dyDescent="0.25">
      <c r="A85" s="326" t="s">
        <v>488</v>
      </c>
      <c r="B85" s="331" t="s">
        <v>50</v>
      </c>
      <c r="C85" s="366" t="s">
        <v>85</v>
      </c>
      <c r="D85" s="328" t="s">
        <v>490</v>
      </c>
      <c r="E85" s="368" t="s">
        <v>539</v>
      </c>
      <c r="F85" s="44"/>
      <c r="G85" s="466" t="s">
        <v>102</v>
      </c>
      <c r="H85" s="320"/>
      <c r="I85" s="320" t="s">
        <v>203</v>
      </c>
      <c r="J85" s="320" t="s">
        <v>91</v>
      </c>
      <c r="K85" s="592"/>
      <c r="L85" s="382"/>
      <c r="M85" s="382">
        <f t="shared" si="3"/>
        <v>0</v>
      </c>
      <c r="N85" s="47"/>
      <c r="O85" s="321" t="s">
        <v>203</v>
      </c>
      <c r="P85" s="44"/>
      <c r="Q85" s="415" t="s">
        <v>558</v>
      </c>
      <c r="R85" s="401">
        <v>0</v>
      </c>
      <c r="S85" s="44"/>
      <c r="T85" s="323" t="s">
        <v>205</v>
      </c>
      <c r="U85" s="44"/>
      <c r="V85" s="382"/>
      <c r="W85" s="44"/>
      <c r="Y85" s="455"/>
    </row>
    <row r="86" spans="1:71" ht="98" customHeight="1" thickTop="1" thickBot="1" x14ac:dyDescent="0.25">
      <c r="A86" s="326" t="s">
        <v>488</v>
      </c>
      <c r="B86" s="336" t="s">
        <v>211</v>
      </c>
      <c r="C86" s="337" t="s">
        <v>499</v>
      </c>
      <c r="D86" s="320" t="s">
        <v>490</v>
      </c>
      <c r="E86" s="462" t="s">
        <v>556</v>
      </c>
      <c r="F86" s="2"/>
      <c r="G86" s="466" t="s">
        <v>672</v>
      </c>
      <c r="H86" s="334">
        <v>30</v>
      </c>
      <c r="I86" s="334"/>
      <c r="J86" s="334" t="s">
        <v>91</v>
      </c>
      <c r="K86" s="609">
        <f>4702.47</f>
        <v>4702.47</v>
      </c>
      <c r="L86" s="610">
        <v>315.77999999999997</v>
      </c>
      <c r="M86" s="382">
        <f>K86-L86</f>
        <v>4386.6900000000005</v>
      </c>
      <c r="N86" s="588"/>
      <c r="O86" s="321" t="s">
        <v>485</v>
      </c>
      <c r="P86" s="2"/>
      <c r="Q86" s="521" t="s">
        <v>591</v>
      </c>
      <c r="R86" s="338">
        <v>162</v>
      </c>
      <c r="S86" s="2"/>
      <c r="T86" s="480" t="s">
        <v>273</v>
      </c>
      <c r="U86" s="2"/>
      <c r="V86" s="426" t="s">
        <v>323</v>
      </c>
      <c r="W86" s="2"/>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row>
    <row r="87" spans="1:71" ht="28" customHeight="1" thickTop="1" thickBot="1" x14ac:dyDescent="0.25">
      <c r="A87" s="434"/>
      <c r="B87" s="435"/>
      <c r="C87" s="436"/>
      <c r="D87" s="437"/>
      <c r="E87" s="438"/>
      <c r="F87" s="44"/>
      <c r="G87" s="570"/>
      <c r="H87" s="439"/>
      <c r="I87" s="439"/>
      <c r="J87" s="439"/>
      <c r="K87" s="590"/>
      <c r="L87" s="591"/>
      <c r="M87" s="591"/>
      <c r="N87" s="47"/>
      <c r="O87" s="440"/>
      <c r="P87" s="44"/>
      <c r="Q87" s="441"/>
      <c r="R87" s="440"/>
      <c r="S87" s="44"/>
      <c r="T87" s="442"/>
      <c r="U87" s="44"/>
      <c r="V87" s="443"/>
      <c r="W87" s="44"/>
    </row>
    <row r="88" spans="1:71" s="325" customFormat="1" ht="98" customHeight="1" thickTop="1" thickBot="1" x14ac:dyDescent="0.25">
      <c r="A88" s="335" t="s">
        <v>489</v>
      </c>
      <c r="B88" s="343" t="s">
        <v>649</v>
      </c>
      <c r="C88" s="344" t="s">
        <v>505</v>
      </c>
      <c r="D88" s="320" t="s">
        <v>490</v>
      </c>
      <c r="E88" s="368" t="s">
        <v>573</v>
      </c>
      <c r="F88" s="44"/>
      <c r="G88" s="466" t="s">
        <v>587</v>
      </c>
      <c r="H88" s="320">
        <v>30</v>
      </c>
      <c r="I88" s="320">
        <v>127</v>
      </c>
      <c r="J88" s="320" t="s">
        <v>91</v>
      </c>
      <c r="K88" s="581">
        <v>1446.61</v>
      </c>
      <c r="L88" s="382">
        <v>100.93</v>
      </c>
      <c r="M88" s="382">
        <f t="shared" ref="M88:M97" si="4">K88-L88</f>
        <v>1345.6799999999998</v>
      </c>
      <c r="N88" s="47"/>
      <c r="O88" s="397" t="s">
        <v>500</v>
      </c>
      <c r="P88" s="44"/>
      <c r="Q88" s="322" t="s">
        <v>594</v>
      </c>
      <c r="R88" s="321">
        <v>0</v>
      </c>
      <c r="S88" s="44"/>
      <c r="T88" s="339" t="s">
        <v>501</v>
      </c>
      <c r="U88" s="44"/>
      <c r="V88" s="324"/>
      <c r="W88" s="4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row>
    <row r="89" spans="1:71" ht="98" customHeight="1" thickTop="1" thickBot="1" x14ac:dyDescent="0.25">
      <c r="A89" s="335" t="s">
        <v>489</v>
      </c>
      <c r="B89" s="327" t="s">
        <v>376</v>
      </c>
      <c r="C89" s="360" t="s">
        <v>3</v>
      </c>
      <c r="D89" s="328" t="s">
        <v>490</v>
      </c>
      <c r="E89" s="391" t="s">
        <v>556</v>
      </c>
      <c r="F89" s="44"/>
      <c r="G89" s="467" t="s">
        <v>577</v>
      </c>
      <c r="H89" s="320">
        <v>30</v>
      </c>
      <c r="I89" s="320"/>
      <c r="J89" s="320" t="s">
        <v>91</v>
      </c>
      <c r="K89" s="581">
        <v>1991.12</v>
      </c>
      <c r="L89" s="382">
        <v>138.91999999999999</v>
      </c>
      <c r="M89" s="382">
        <f t="shared" si="4"/>
        <v>1852.1999999999998</v>
      </c>
      <c r="N89" s="47"/>
      <c r="O89" s="321" t="s">
        <v>583</v>
      </c>
      <c r="P89" s="44"/>
      <c r="Q89" s="322" t="s">
        <v>559</v>
      </c>
      <c r="R89" s="321">
        <v>0</v>
      </c>
      <c r="S89" s="44"/>
      <c r="T89" s="345" t="s">
        <v>287</v>
      </c>
      <c r="U89" s="44"/>
      <c r="V89" s="324"/>
      <c r="W89" s="44"/>
    </row>
    <row r="90" spans="1:71" ht="28" customHeight="1" thickTop="1" thickBot="1" x14ac:dyDescent="0.25">
      <c r="A90" s="434"/>
      <c r="B90" s="435"/>
      <c r="C90" s="436"/>
      <c r="D90" s="437"/>
      <c r="E90" s="438"/>
      <c r="F90" s="44"/>
      <c r="G90" s="570"/>
      <c r="H90" s="439"/>
      <c r="I90" s="439"/>
      <c r="J90" s="439"/>
      <c r="K90" s="590"/>
      <c r="L90" s="591"/>
      <c r="M90" s="591"/>
      <c r="N90" s="47"/>
      <c r="O90" s="440"/>
      <c r="P90" s="44"/>
      <c r="Q90" s="441"/>
      <c r="R90" s="440"/>
      <c r="S90" s="44"/>
      <c r="T90" s="442"/>
      <c r="U90" s="44"/>
      <c r="V90" s="443"/>
      <c r="W90" s="44"/>
    </row>
    <row r="91" spans="1:71" ht="98" customHeight="1" thickTop="1" thickBot="1" x14ac:dyDescent="0.25">
      <c r="A91" s="326" t="s">
        <v>10</v>
      </c>
      <c r="B91" s="428" t="s">
        <v>650</v>
      </c>
      <c r="C91" s="330" t="s">
        <v>502</v>
      </c>
      <c r="D91" s="328" t="s">
        <v>490</v>
      </c>
      <c r="E91" s="368" t="s">
        <v>573</v>
      </c>
      <c r="F91" s="44"/>
      <c r="G91" s="466" t="s">
        <v>503</v>
      </c>
      <c r="H91" s="320">
        <v>50</v>
      </c>
      <c r="I91" s="320">
        <v>127</v>
      </c>
      <c r="J91" s="320" t="s">
        <v>104</v>
      </c>
      <c r="K91" s="581">
        <v>3792.6</v>
      </c>
      <c r="L91" s="382">
        <v>264.60000000000002</v>
      </c>
      <c r="M91" s="382">
        <f t="shared" si="4"/>
        <v>3528</v>
      </c>
      <c r="N91" s="47"/>
      <c r="O91" s="338" t="s">
        <v>301</v>
      </c>
      <c r="P91" s="44"/>
      <c r="Q91" s="322" t="s">
        <v>192</v>
      </c>
      <c r="R91" s="321">
        <v>0</v>
      </c>
      <c r="S91" s="44"/>
      <c r="T91" s="339" t="s">
        <v>501</v>
      </c>
      <c r="U91" s="44"/>
      <c r="V91" s="370" t="s">
        <v>504</v>
      </c>
      <c r="W91" s="44"/>
    </row>
    <row r="92" spans="1:71" ht="98" customHeight="1" thickTop="1" thickBot="1" x14ac:dyDescent="0.25">
      <c r="A92" s="335" t="s">
        <v>10</v>
      </c>
      <c r="B92" s="421" t="s">
        <v>1</v>
      </c>
      <c r="C92" s="344" t="s">
        <v>589</v>
      </c>
      <c r="D92" s="320" t="s">
        <v>490</v>
      </c>
      <c r="E92" s="368" t="s">
        <v>522</v>
      </c>
      <c r="F92" s="44"/>
      <c r="G92" s="466"/>
      <c r="H92" s="320">
        <v>50</v>
      </c>
      <c r="I92" s="320">
        <v>145</v>
      </c>
      <c r="J92" s="320" t="s">
        <v>104</v>
      </c>
      <c r="K92" s="581"/>
      <c r="L92" s="382"/>
      <c r="M92" s="382">
        <f t="shared" si="4"/>
        <v>0</v>
      </c>
      <c r="N92" s="47"/>
      <c r="O92" s="338" t="s">
        <v>495</v>
      </c>
      <c r="P92" s="44"/>
      <c r="Q92" s="322" t="s">
        <v>559</v>
      </c>
      <c r="R92" s="321">
        <v>466.8</v>
      </c>
      <c r="S92" s="44"/>
      <c r="T92" s="339" t="s">
        <v>501</v>
      </c>
      <c r="U92" s="44"/>
      <c r="V92" s="341"/>
      <c r="W92" s="44"/>
    </row>
    <row r="93" spans="1:71" ht="98" customHeight="1" thickTop="1" thickBot="1" x14ac:dyDescent="0.25">
      <c r="A93" s="335" t="s">
        <v>10</v>
      </c>
      <c r="B93" s="421" t="s">
        <v>23</v>
      </c>
      <c r="C93" s="344" t="s">
        <v>589</v>
      </c>
      <c r="D93" s="320" t="s">
        <v>490</v>
      </c>
      <c r="E93" s="368" t="s">
        <v>523</v>
      </c>
      <c r="F93" s="44"/>
      <c r="G93" s="466"/>
      <c r="H93" s="320">
        <v>50</v>
      </c>
      <c r="I93" s="320">
        <v>145</v>
      </c>
      <c r="J93" s="320" t="s">
        <v>104</v>
      </c>
      <c r="K93" s="581"/>
      <c r="L93" s="382"/>
      <c r="M93" s="382">
        <f t="shared" si="4"/>
        <v>0</v>
      </c>
      <c r="N93" s="47"/>
      <c r="O93" s="338" t="s">
        <v>227</v>
      </c>
      <c r="P93" s="44"/>
      <c r="Q93" s="322" t="s">
        <v>559</v>
      </c>
      <c r="R93" s="321">
        <v>466.8</v>
      </c>
      <c r="S93" s="44"/>
      <c r="T93" s="339" t="s">
        <v>501</v>
      </c>
      <c r="U93" s="44"/>
      <c r="V93" s="341"/>
      <c r="W93" s="44"/>
    </row>
    <row r="94" spans="1:71" ht="98" customHeight="1" thickTop="1" thickBot="1" x14ac:dyDescent="0.25">
      <c r="A94" s="335" t="s">
        <v>10</v>
      </c>
      <c r="B94" s="343" t="s">
        <v>26</v>
      </c>
      <c r="C94" s="344" t="s">
        <v>585</v>
      </c>
      <c r="D94" s="320" t="s">
        <v>490</v>
      </c>
      <c r="E94" s="368" t="s">
        <v>523</v>
      </c>
      <c r="F94" s="44"/>
      <c r="G94" s="466"/>
      <c r="H94" s="320">
        <v>50</v>
      </c>
      <c r="I94" s="320">
        <v>145</v>
      </c>
      <c r="J94" s="320" t="s">
        <v>104</v>
      </c>
      <c r="K94" s="581"/>
      <c r="L94" s="382"/>
      <c r="M94" s="382">
        <f t="shared" si="4"/>
        <v>0</v>
      </c>
      <c r="N94" s="47"/>
      <c r="O94" s="338" t="s">
        <v>227</v>
      </c>
      <c r="P94" s="44"/>
      <c r="Q94" s="322" t="s">
        <v>559</v>
      </c>
      <c r="R94" s="321"/>
      <c r="S94" s="44"/>
      <c r="T94" s="339" t="s">
        <v>224</v>
      </c>
      <c r="U94" s="44"/>
      <c r="V94" s="324"/>
      <c r="W94" s="44"/>
    </row>
    <row r="95" spans="1:71" ht="98" customHeight="1" thickTop="1" thickBot="1" x14ac:dyDescent="0.25">
      <c r="A95" s="335" t="s">
        <v>10</v>
      </c>
      <c r="B95" s="343" t="s">
        <v>27</v>
      </c>
      <c r="C95" s="344" t="s">
        <v>586</v>
      </c>
      <c r="D95" s="320" t="s">
        <v>490</v>
      </c>
      <c r="E95" s="368" t="s">
        <v>523</v>
      </c>
      <c r="F95" s="44"/>
      <c r="G95" s="466" t="s">
        <v>206</v>
      </c>
      <c r="H95" s="320">
        <v>0</v>
      </c>
      <c r="I95" s="320">
        <v>145</v>
      </c>
      <c r="J95" s="320" t="s">
        <v>104</v>
      </c>
      <c r="K95" s="581"/>
      <c r="L95" s="382"/>
      <c r="M95" s="382">
        <f t="shared" si="4"/>
        <v>0</v>
      </c>
      <c r="N95" s="47"/>
      <c r="O95" s="338" t="s">
        <v>227</v>
      </c>
      <c r="P95" s="44"/>
      <c r="Q95" s="322" t="s">
        <v>560</v>
      </c>
      <c r="R95" s="321"/>
      <c r="S95" s="44"/>
      <c r="T95" s="425" t="s">
        <v>224</v>
      </c>
      <c r="U95" s="44"/>
      <c r="V95" s="324" t="s">
        <v>225</v>
      </c>
      <c r="W95" s="44"/>
    </row>
    <row r="96" spans="1:71" ht="28" customHeight="1" thickTop="1" thickBot="1" x14ac:dyDescent="0.25">
      <c r="A96" s="434"/>
      <c r="B96" s="435"/>
      <c r="C96" s="436"/>
      <c r="D96" s="437"/>
      <c r="E96" s="438"/>
      <c r="F96" s="44"/>
      <c r="G96" s="570"/>
      <c r="H96" s="439"/>
      <c r="I96" s="439"/>
      <c r="J96" s="439"/>
      <c r="K96" s="590" t="s">
        <v>206</v>
      </c>
      <c r="L96" s="591"/>
      <c r="M96" s="591"/>
      <c r="N96" s="47"/>
      <c r="O96" s="440"/>
      <c r="P96" s="44"/>
      <c r="Q96" s="441"/>
      <c r="R96" s="440"/>
      <c r="S96" s="44"/>
      <c r="T96" s="442"/>
      <c r="U96" s="44"/>
      <c r="V96" s="443"/>
      <c r="W96" s="44"/>
    </row>
    <row r="97" spans="1:25" ht="26" hidden="1" thickTop="1" thickBot="1" x14ac:dyDescent="0.25">
      <c r="A97" s="444"/>
      <c r="B97" s="445"/>
      <c r="C97" s="445"/>
      <c r="D97" s="445"/>
      <c r="E97" s="446"/>
      <c r="F97" s="48"/>
      <c r="G97" s="26" t="s">
        <v>663</v>
      </c>
      <c r="H97" s="379"/>
      <c r="I97" s="379"/>
      <c r="J97" s="379"/>
      <c r="K97" s="578">
        <f>3010+6020+2445.63</f>
        <v>11475.630000000001</v>
      </c>
      <c r="L97" s="578">
        <f>210+420+170.63</f>
        <v>800.63</v>
      </c>
      <c r="M97" s="382">
        <f t="shared" si="4"/>
        <v>10675.000000000002</v>
      </c>
      <c r="N97" s="48"/>
      <c r="O97" s="474"/>
      <c r="P97" s="475"/>
      <c r="Q97" s="474"/>
      <c r="R97" s="474">
        <f>SUM(R3:R96)</f>
        <v>8967.0999999999949</v>
      </c>
      <c r="S97" s="475"/>
      <c r="T97" s="474"/>
      <c r="U97" s="475"/>
      <c r="V97" s="476"/>
      <c r="W97" s="475"/>
      <c r="Y97" s="477"/>
    </row>
    <row r="98" spans="1:25" ht="26" hidden="1" customHeight="1" thickTop="1" thickBot="1" x14ac:dyDescent="0.25">
      <c r="A98" s="447"/>
      <c r="B98" s="445"/>
      <c r="C98" s="447"/>
      <c r="D98" s="447"/>
      <c r="E98" s="446"/>
      <c r="F98" s="48"/>
      <c r="G98" s="644" t="s">
        <v>405</v>
      </c>
      <c r="H98" s="644"/>
      <c r="I98" s="644"/>
      <c r="J98" s="644"/>
      <c r="K98" s="589">
        <f>SUM(K3:K97)</f>
        <v>291673.18999999989</v>
      </c>
      <c r="L98" s="589">
        <f>SUM(L3:L97)</f>
        <v>20288.73</v>
      </c>
      <c r="M98" s="589">
        <f>SUM(M3:M97)</f>
        <v>271384.46000000002</v>
      </c>
      <c r="N98" s="48"/>
      <c r="O98" s="474">
        <f>K98-80000</f>
        <v>211673.18999999989</v>
      </c>
      <c r="P98" s="475"/>
      <c r="Q98" s="474" t="s">
        <v>579</v>
      </c>
      <c r="R98" s="453">
        <v>2000</v>
      </c>
      <c r="S98" s="475"/>
      <c r="T98" s="474"/>
      <c r="U98" s="475"/>
      <c r="V98" s="476"/>
      <c r="W98" s="475"/>
    </row>
    <row r="99" spans="1:25" ht="26" hidden="1" thickTop="1" thickBot="1" x14ac:dyDescent="0.25">
      <c r="A99" s="445"/>
      <c r="B99" s="445"/>
      <c r="C99" s="447"/>
      <c r="D99" s="447"/>
      <c r="E99" s="446"/>
      <c r="F99" s="48"/>
      <c r="G99" s="634" t="s">
        <v>688</v>
      </c>
      <c r="H99" s="634"/>
      <c r="I99" s="634"/>
      <c r="J99" s="634"/>
      <c r="K99" s="28">
        <f>K3+K5+K6+K10+K16+K18+K19+K21+K31+K32+K36+K53+K55+K57+K58+K66+K70+K71+K76+K83+K86+K37+K97+K9</f>
        <v>275355.19999999995</v>
      </c>
      <c r="L99" s="28">
        <f>L3+L5+L6+L10+L16+L18+L19+L21+L31+L32+L36+L53+L55+L57+L58+L66+L70+L71+L76+L83+L86+L37+L97+L9</f>
        <v>19162.560000000001</v>
      </c>
      <c r="M99" s="28">
        <f>M3+M5+M6+M10+M16+M18+M19+M21+M31+M32+M36+M53+M55+M57+M58+M66+M70+M71+M76+M83+M86+M37+M97+M9</f>
        <v>256192.63999999998</v>
      </c>
      <c r="N99" s="48"/>
      <c r="O99" s="474"/>
      <c r="P99" s="475"/>
      <c r="Q99" s="474" t="s">
        <v>580</v>
      </c>
      <c r="R99" s="453">
        <v>14900</v>
      </c>
      <c r="S99" s="475"/>
      <c r="T99" s="474"/>
      <c r="U99" s="475"/>
      <c r="V99" s="476"/>
      <c r="W99" s="475"/>
    </row>
    <row r="100" spans="1:25" ht="26" hidden="1" thickTop="1" thickBot="1" x14ac:dyDescent="0.25">
      <c r="A100" s="447"/>
      <c r="B100" s="445"/>
      <c r="C100" s="447"/>
      <c r="D100" s="447"/>
      <c r="E100" s="446"/>
      <c r="F100" s="48"/>
      <c r="G100" s="635" t="s">
        <v>689</v>
      </c>
      <c r="H100" s="635"/>
      <c r="I100" s="635"/>
      <c r="J100" s="635"/>
      <c r="K100" s="611">
        <f>K11+K33+K68+K91+K14+K15+K52+K73+(K54/2)</f>
        <v>5625.5749999999998</v>
      </c>
      <c r="L100" s="611">
        <f>L11+L33+L68+L91+L14+L15+L52+L73+(L54/2)</f>
        <v>392.16500000000008</v>
      </c>
      <c r="M100" s="611">
        <f>M11+M33+M68+M91+M14+M15+M52+M73+(M54/2)</f>
        <v>5233.41</v>
      </c>
      <c r="N100" s="48"/>
      <c r="O100" s="474"/>
      <c r="P100" s="475"/>
      <c r="Q100" s="474" t="s">
        <v>644</v>
      </c>
      <c r="R100" s="453">
        <v>350</v>
      </c>
      <c r="S100" s="475"/>
      <c r="T100" s="474"/>
      <c r="U100" s="475"/>
      <c r="V100" s="476"/>
      <c r="W100" s="475"/>
    </row>
    <row r="101" spans="1:25" ht="26" hidden="1" thickTop="1" thickBot="1" x14ac:dyDescent="0.25">
      <c r="A101" s="445"/>
      <c r="B101" s="445"/>
      <c r="C101" s="448"/>
      <c r="D101" s="448"/>
      <c r="E101" s="446"/>
      <c r="F101" s="48"/>
      <c r="G101" s="636" t="s">
        <v>690</v>
      </c>
      <c r="H101" s="636"/>
      <c r="I101" s="636"/>
      <c r="J101" s="636"/>
      <c r="K101" s="611">
        <f>K12+K8+K30+K34+K45+K46+K47+K48+K49+K50+K51+(K54/2)+K67</f>
        <v>5771.2749999999996</v>
      </c>
      <c r="L101" s="611">
        <f>L12+L8+L30+L34+L45+L46+L47+L48+L49+L50+L51+(L54/2)+L67</f>
        <v>399.26499999999999</v>
      </c>
      <c r="M101" s="611">
        <f>M12+M8+M30+M34+M45+M46+M47+M48+M49+M50+M51+(M54/2)+M67</f>
        <v>5372.0099999999993</v>
      </c>
      <c r="N101" s="48"/>
      <c r="O101" s="474"/>
      <c r="P101" s="475"/>
      <c r="Q101" s="474" t="s">
        <v>138</v>
      </c>
      <c r="R101" s="572">
        <f>SUM(R97:R100)</f>
        <v>26217.099999999995</v>
      </c>
      <c r="S101" s="475"/>
      <c r="T101" s="474"/>
      <c r="U101" s="475"/>
      <c r="V101" s="476"/>
      <c r="W101" s="475"/>
      <c r="Y101" s="196" t="s">
        <v>206</v>
      </c>
    </row>
    <row r="102" spans="1:25" ht="26" hidden="1" thickTop="1" thickBot="1" x14ac:dyDescent="0.25">
      <c r="A102" s="445"/>
      <c r="B102" s="445"/>
      <c r="C102" s="447"/>
      <c r="D102" s="447"/>
      <c r="E102" s="446"/>
      <c r="F102" s="48"/>
      <c r="G102" s="637" t="s">
        <v>691</v>
      </c>
      <c r="H102" s="637"/>
      <c r="I102" s="637"/>
      <c r="J102" s="637"/>
      <c r="K102" s="28">
        <f>K13</f>
        <v>1483.41</v>
      </c>
      <c r="L102" s="28">
        <f>L13</f>
        <v>94.89</v>
      </c>
      <c r="M102" s="28">
        <f>M13</f>
        <v>1388.52</v>
      </c>
      <c r="N102" s="48"/>
      <c r="O102" s="474"/>
      <c r="P102" s="475"/>
      <c r="Q102" s="573" t="s">
        <v>668</v>
      </c>
      <c r="R102" s="453">
        <f>R3+R21+R22+R23+R25+R26+R32+R36+R37+R38+R39+R41+R42+R53+R55+R58+R59+R60+R62+R61+R63+R64+R65+R66+R70+R71+R72+R74+R76+R77+R78+R79+R80+R81+R82+R83+R86+R43+R27+R98+R99+R100</f>
        <v>22654.659999999996</v>
      </c>
      <c r="S102" s="475"/>
      <c r="T102" s="474"/>
      <c r="U102" s="475"/>
      <c r="V102" s="476"/>
      <c r="W102" s="475"/>
    </row>
    <row r="103" spans="1:25" ht="26" hidden="1" thickTop="1" thickBot="1" x14ac:dyDescent="0.25">
      <c r="A103" s="445"/>
      <c r="B103" s="445"/>
      <c r="C103" s="447"/>
      <c r="D103" s="447"/>
      <c r="E103" s="446"/>
      <c r="F103" s="48"/>
      <c r="G103" s="644"/>
      <c r="H103" s="644"/>
      <c r="I103" s="644"/>
      <c r="J103" s="644"/>
      <c r="N103" s="48"/>
      <c r="O103" s="474"/>
      <c r="P103" s="475"/>
      <c r="Q103" s="333" t="s">
        <v>669</v>
      </c>
      <c r="R103" s="453">
        <f>R14+R15+R33+R35+R52+R92+R93</f>
        <v>1494.0533333333333</v>
      </c>
      <c r="S103" s="475"/>
      <c r="T103" s="474"/>
      <c r="U103" s="475"/>
      <c r="V103" s="476"/>
      <c r="W103" s="475"/>
    </row>
    <row r="104" spans="1:25" ht="26" hidden="1" thickTop="1" thickBot="1" x14ac:dyDescent="0.25">
      <c r="A104" s="447"/>
      <c r="B104" s="445"/>
      <c r="C104" s="447"/>
      <c r="D104" s="447"/>
      <c r="E104" s="446"/>
      <c r="F104" s="48"/>
      <c r="J104" s="618" t="s">
        <v>692</v>
      </c>
      <c r="K104" s="619"/>
      <c r="L104" s="619"/>
      <c r="M104" s="619">
        <f>M98*0.85</f>
        <v>230676.791</v>
      </c>
      <c r="N104" s="48"/>
      <c r="O104" s="474"/>
      <c r="P104" s="475"/>
      <c r="Q104" s="574" t="s">
        <v>670</v>
      </c>
      <c r="R104" s="453">
        <f>R30+R34+R45+R46+R47+R49+R50+R54+R67+R51</f>
        <v>1699.5866666666666</v>
      </c>
      <c r="S104" s="475"/>
      <c r="T104" s="474"/>
      <c r="U104" s="475"/>
      <c r="V104" s="476"/>
      <c r="W104" s="475"/>
    </row>
    <row r="105" spans="1:25" s="25" customFormat="1" ht="33" hidden="1" customHeight="1" thickTop="1" x14ac:dyDescent="0.2">
      <c r="A105" s="448"/>
      <c r="B105" s="451"/>
      <c r="C105" s="448"/>
      <c r="D105" s="448"/>
      <c r="E105" s="452"/>
      <c r="F105" s="48"/>
      <c r="G105" s="634" t="s">
        <v>688</v>
      </c>
      <c r="H105" s="634"/>
      <c r="I105" s="634"/>
      <c r="J105" s="634"/>
      <c r="K105" s="28"/>
      <c r="L105" s="28"/>
      <c r="M105" s="28">
        <f>M99*0.85</f>
        <v>217763.74399999998</v>
      </c>
      <c r="N105" s="48"/>
      <c r="O105" s="474"/>
      <c r="P105" s="475"/>
      <c r="Q105" s="575" t="s">
        <v>671</v>
      </c>
      <c r="R105" s="453">
        <f>R13</f>
        <v>368.8</v>
      </c>
      <c r="S105" s="475"/>
      <c r="T105" s="474"/>
      <c r="U105" s="475"/>
      <c r="V105" s="476"/>
      <c r="W105" s="475"/>
    </row>
    <row r="106" spans="1:25" s="25" customFormat="1" ht="40" hidden="1" customHeight="1" x14ac:dyDescent="0.2">
      <c r="A106" s="448"/>
      <c r="B106" s="451"/>
      <c r="C106" s="448"/>
      <c r="D106" s="448"/>
      <c r="E106" s="448"/>
      <c r="F106" s="42"/>
      <c r="G106" s="635" t="s">
        <v>689</v>
      </c>
      <c r="H106" s="635"/>
      <c r="I106" s="635"/>
      <c r="J106" s="635"/>
      <c r="K106" s="449"/>
      <c r="L106" s="449"/>
      <c r="M106" s="28">
        <f>M100*0.85</f>
        <v>4448.3984999999993</v>
      </c>
      <c r="N106" s="42"/>
      <c r="O106" s="450"/>
      <c r="P106" s="42"/>
      <c r="Q106" s="474"/>
      <c r="R106" s="453"/>
      <c r="S106" s="42"/>
      <c r="T106" s="450"/>
      <c r="U106" s="42"/>
      <c r="V106" s="449"/>
      <c r="W106" s="42"/>
    </row>
    <row r="107" spans="1:25" s="25" customFormat="1" ht="30" hidden="1" customHeight="1" x14ac:dyDescent="0.2">
      <c r="A107" s="448"/>
      <c r="B107" s="451"/>
      <c r="C107" s="448"/>
      <c r="D107" s="448"/>
      <c r="E107" s="448"/>
      <c r="F107" s="42"/>
      <c r="G107" s="636" t="s">
        <v>690</v>
      </c>
      <c r="H107" s="636"/>
      <c r="I107" s="636"/>
      <c r="J107" s="636"/>
      <c r="K107" s="449"/>
      <c r="L107" s="449"/>
      <c r="M107" s="28">
        <f t="shared" ref="M107:M108" si="5">M101*0.85</f>
        <v>4566.2084999999997</v>
      </c>
      <c r="N107" s="42"/>
      <c r="O107" s="450"/>
      <c r="P107" s="42"/>
      <c r="Q107" s="474"/>
      <c r="R107" s="453"/>
      <c r="S107" s="42"/>
      <c r="T107" s="450"/>
      <c r="U107" s="42"/>
      <c r="V107" s="449"/>
      <c r="W107" s="42"/>
    </row>
    <row r="108" spans="1:25" s="25" customFormat="1" ht="33" hidden="1" customHeight="1" x14ac:dyDescent="0.2">
      <c r="A108" s="448"/>
      <c r="B108" s="451"/>
      <c r="C108" s="448"/>
      <c r="D108" s="448"/>
      <c r="E108" s="448"/>
      <c r="F108" s="42"/>
      <c r="G108" s="637" t="s">
        <v>691</v>
      </c>
      <c r="H108" s="637"/>
      <c r="I108" s="637"/>
      <c r="J108" s="637"/>
      <c r="K108" s="617"/>
      <c r="L108" s="449"/>
      <c r="M108" s="28">
        <f t="shared" si="5"/>
        <v>1180.242</v>
      </c>
      <c r="N108" s="42"/>
      <c r="O108" s="450"/>
      <c r="P108" s="42"/>
      <c r="Q108" s="474"/>
      <c r="R108" s="453"/>
      <c r="S108" s="42"/>
      <c r="T108" s="450"/>
      <c r="U108" s="42"/>
      <c r="V108" s="449"/>
      <c r="W108" s="4"/>
    </row>
    <row r="109" spans="1:25" ht="98" hidden="1" customHeight="1" x14ac:dyDescent="0.2">
      <c r="A109" s="447"/>
      <c r="B109" s="445"/>
      <c r="C109" s="447"/>
      <c r="D109" s="447"/>
      <c r="E109" s="448"/>
      <c r="Q109" s="450"/>
      <c r="R109" s="454"/>
    </row>
    <row r="110" spans="1:25" ht="98" hidden="1" customHeight="1" x14ac:dyDescent="0.2">
      <c r="A110" s="447"/>
      <c r="B110" s="445"/>
      <c r="C110" s="447"/>
      <c r="D110" s="447"/>
      <c r="E110" s="448"/>
      <c r="L110" s="28" t="s">
        <v>693</v>
      </c>
      <c r="M110" s="28">
        <v>80000</v>
      </c>
      <c r="Q110" s="450"/>
      <c r="R110" s="450"/>
    </row>
    <row r="111" spans="1:25" ht="98" hidden="1" customHeight="1" x14ac:dyDescent="0.2">
      <c r="A111" s="447"/>
      <c r="B111" s="445"/>
      <c r="C111" s="447"/>
      <c r="D111" s="447"/>
      <c r="E111" s="448"/>
      <c r="L111" s="28" t="s">
        <v>694</v>
      </c>
      <c r="M111" s="28">
        <v>31988.78</v>
      </c>
    </row>
    <row r="112" spans="1:25" ht="98" hidden="1" customHeight="1" x14ac:dyDescent="0.2">
      <c r="A112" s="447"/>
      <c r="B112" s="445"/>
      <c r="C112" s="447"/>
      <c r="D112" s="447"/>
      <c r="E112" s="448"/>
      <c r="L112" s="28" t="s">
        <v>695</v>
      </c>
      <c r="M112" s="28">
        <f>24471.76</f>
        <v>24471.759999999998</v>
      </c>
    </row>
    <row r="113" spans="1:13" ht="98" hidden="1" customHeight="1" x14ac:dyDescent="0.2">
      <c r="A113" s="447"/>
      <c r="B113" s="445"/>
      <c r="C113" s="447"/>
      <c r="D113" s="447"/>
      <c r="E113" s="448"/>
      <c r="M113" s="28">
        <f>K98-M110-M111-M112</f>
        <v>155212.64999999988</v>
      </c>
    </row>
    <row r="114" spans="1:13" ht="98" customHeight="1" thickTop="1" x14ac:dyDescent="0.2">
      <c r="A114" s="447"/>
      <c r="B114" s="445"/>
      <c r="C114" s="447"/>
      <c r="D114" s="447"/>
      <c r="E114" s="448"/>
    </row>
    <row r="115" spans="1:13" ht="98" customHeight="1" x14ac:dyDescent="0.2">
      <c r="A115" s="447"/>
      <c r="B115" s="445"/>
      <c r="C115" s="447"/>
      <c r="D115" s="447"/>
      <c r="E115" s="448"/>
    </row>
    <row r="116" spans="1:13" ht="98" customHeight="1" x14ac:dyDescent="0.2">
      <c r="A116" s="447"/>
      <c r="B116" s="445"/>
      <c r="C116" s="447"/>
      <c r="D116" s="447"/>
      <c r="E116" s="448"/>
      <c r="H116" s="26" t="s">
        <v>206</v>
      </c>
    </row>
    <row r="117" spans="1:13" ht="98" customHeight="1" x14ac:dyDescent="0.2">
      <c r="A117" s="447"/>
      <c r="B117" s="445"/>
      <c r="C117" s="447"/>
      <c r="D117" s="447"/>
      <c r="E117" s="448"/>
    </row>
    <row r="118" spans="1:13" ht="98" customHeight="1" x14ac:dyDescent="0.2">
      <c r="A118" s="447"/>
      <c r="B118" s="445"/>
      <c r="C118" s="447"/>
      <c r="D118" s="447"/>
      <c r="E118" s="448"/>
    </row>
    <row r="119" spans="1:13" ht="98" customHeight="1" x14ac:dyDescent="0.2">
      <c r="A119" s="447"/>
      <c r="B119" s="445"/>
      <c r="C119" s="447"/>
      <c r="D119" s="447"/>
      <c r="E119" s="448"/>
    </row>
    <row r="120" spans="1:13" ht="98" customHeight="1" x14ac:dyDescent="0.2">
      <c r="A120" s="447"/>
      <c r="B120" s="445"/>
      <c r="C120" s="447"/>
      <c r="D120" s="447"/>
      <c r="E120" s="448"/>
    </row>
    <row r="121" spans="1:13" ht="98" customHeight="1" x14ac:dyDescent="0.2">
      <c r="A121" s="447"/>
      <c r="B121" s="445"/>
      <c r="C121" s="447"/>
      <c r="D121" s="447"/>
      <c r="E121" s="448"/>
    </row>
    <row r="122" spans="1:13" ht="98" customHeight="1" x14ac:dyDescent="0.2">
      <c r="A122" s="447"/>
      <c r="B122" s="445"/>
      <c r="C122" s="447"/>
      <c r="D122" s="447"/>
      <c r="E122" s="448"/>
    </row>
    <row r="123" spans="1:13" ht="98" customHeight="1" x14ac:dyDescent="0.2">
      <c r="A123" s="447"/>
      <c r="B123" s="445"/>
      <c r="C123" s="447"/>
      <c r="D123" s="447"/>
      <c r="E123" s="448"/>
    </row>
    <row r="124" spans="1:13" ht="98" customHeight="1" x14ac:dyDescent="0.2">
      <c r="A124" s="447"/>
      <c r="B124" s="445"/>
      <c r="C124" s="447"/>
      <c r="D124" s="447"/>
      <c r="E124" s="448"/>
    </row>
    <row r="125" spans="1:13" ht="98" customHeight="1" x14ac:dyDescent="0.2">
      <c r="A125" s="447"/>
      <c r="B125" s="445"/>
      <c r="C125" s="447"/>
      <c r="D125" s="447"/>
      <c r="E125" s="448"/>
    </row>
    <row r="126" spans="1:13" ht="98" customHeight="1" x14ac:dyDescent="0.2">
      <c r="A126" s="447"/>
      <c r="B126" s="445"/>
      <c r="C126" s="447"/>
      <c r="D126" s="447"/>
      <c r="E126" s="448"/>
    </row>
    <row r="127" spans="1:13" ht="98" customHeight="1" x14ac:dyDescent="0.2">
      <c r="A127" s="447"/>
      <c r="B127" s="445"/>
      <c r="C127" s="447"/>
      <c r="D127" s="447"/>
      <c r="E127" s="448"/>
    </row>
    <row r="128" spans="1:13" ht="98" customHeight="1" x14ac:dyDescent="0.2">
      <c r="A128" s="447"/>
      <c r="B128" s="445"/>
      <c r="C128" s="447"/>
      <c r="D128" s="447"/>
      <c r="E128" s="448"/>
    </row>
    <row r="129" spans="1:5" ht="98" customHeight="1" x14ac:dyDescent="0.2">
      <c r="A129" s="447"/>
      <c r="B129" s="445"/>
      <c r="C129" s="447"/>
      <c r="D129" s="447"/>
      <c r="E129" s="448"/>
    </row>
    <row r="130" spans="1:5" ht="98" customHeight="1" x14ac:dyDescent="0.2">
      <c r="A130" s="447"/>
      <c r="B130" s="445"/>
      <c r="C130" s="447"/>
      <c r="D130" s="447"/>
      <c r="E130" s="448"/>
    </row>
    <row r="131" spans="1:5" ht="98" customHeight="1" x14ac:dyDescent="0.2">
      <c r="A131" s="447"/>
      <c r="B131" s="445"/>
      <c r="C131" s="447"/>
      <c r="D131" s="447"/>
      <c r="E131" s="448"/>
    </row>
  </sheetData>
  <sortState xmlns:xlrd2="http://schemas.microsoft.com/office/spreadsheetml/2017/richdata2" ref="A1:BS120">
    <sortCondition ref="A1:A120" customList="Sun,Mon,Tue,Wed,Thu,Fri,Sat"/>
    <sortCondition descending="1" ref="C1:C120"/>
  </sortState>
  <mergeCells count="16">
    <mergeCell ref="B1:V1"/>
    <mergeCell ref="G105:J105"/>
    <mergeCell ref="G106:J106"/>
    <mergeCell ref="G107:J107"/>
    <mergeCell ref="G108:J108"/>
    <mergeCell ref="G6:G7"/>
    <mergeCell ref="G21:G27"/>
    <mergeCell ref="G37:G43"/>
    <mergeCell ref="G58:G64"/>
    <mergeCell ref="G76:G82"/>
    <mergeCell ref="G103:J103"/>
    <mergeCell ref="G98:J98"/>
    <mergeCell ref="G99:J99"/>
    <mergeCell ref="G100:J100"/>
    <mergeCell ref="G101:J101"/>
    <mergeCell ref="G102:J102"/>
  </mergeCells>
  <phoneticPr fontId="2" type="noConversion"/>
  <hyperlinks>
    <hyperlink ref="T13" r:id="rId1" xr:uid="{756A90FD-AE82-6F4A-8608-221ED45D1AFE}"/>
    <hyperlink ref="T86" r:id="rId2" xr:uid="{0BD1DB6E-89A0-984B-8295-DD7B94801D78}"/>
  </hyperlinks>
  <printOptions horizontalCentered="1" verticalCentered="1"/>
  <pageMargins left="0.25" right="0.25" top="0.75" bottom="0.75" header="0.05" footer="0.05"/>
  <pageSetup paperSize="3" scale="20" fitToHeight="2"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8DCED-0B0E-9343-B73B-8CC6301D03E9}">
  <dimension ref="A2:D49"/>
  <sheetViews>
    <sheetView topLeftCell="A32" zoomScale="180" zoomScaleNormal="180" workbookViewId="0">
      <selection activeCell="A44" sqref="A44:D49"/>
    </sheetView>
  </sheetViews>
  <sheetFormatPr baseColWidth="10" defaultRowHeight="16" x14ac:dyDescent="0.2"/>
  <cols>
    <col min="1" max="1" width="65.5" customWidth="1"/>
    <col min="2" max="2" width="13.1640625" customWidth="1"/>
  </cols>
  <sheetData>
    <row r="2" spans="1:4" x14ac:dyDescent="0.2">
      <c r="A2" s="645" t="s">
        <v>90</v>
      </c>
      <c r="B2" s="645"/>
      <c r="C2" s="645"/>
      <c r="D2" s="645"/>
    </row>
    <row r="3" spans="1:4" x14ac:dyDescent="0.2">
      <c r="A3" s="620" t="s">
        <v>194</v>
      </c>
      <c r="B3" s="620" t="s">
        <v>696</v>
      </c>
      <c r="C3" s="620" t="s">
        <v>697</v>
      </c>
      <c r="D3" s="620" t="s">
        <v>698</v>
      </c>
    </row>
    <row r="4" spans="1:4" x14ac:dyDescent="0.2">
      <c r="A4" t="str">
        <f>FINAL!B7</f>
        <v xml:space="preserve">FWRJ Board Meeting </v>
      </c>
      <c r="B4" s="613">
        <f>FINAL!M6/2</f>
        <v>406.34999999999997</v>
      </c>
      <c r="C4" s="613">
        <f>FINAL!R6</f>
        <v>0</v>
      </c>
      <c r="D4" s="613">
        <f>B4+C4</f>
        <v>406.34999999999997</v>
      </c>
    </row>
    <row r="5" spans="1:4" x14ac:dyDescent="0.2">
      <c r="A5" s="621" t="s">
        <v>700</v>
      </c>
      <c r="B5" s="622">
        <f>B4</f>
        <v>406.34999999999997</v>
      </c>
      <c r="C5" s="622">
        <f>C4</f>
        <v>0</v>
      </c>
      <c r="D5" s="622">
        <f>D4</f>
        <v>406.34999999999997</v>
      </c>
    </row>
    <row r="6" spans="1:4" ht="17" thickBot="1" x14ac:dyDescent="0.25">
      <c r="A6" s="623" t="s">
        <v>699</v>
      </c>
      <c r="B6" s="613">
        <f>-B4*0.15</f>
        <v>-60.952499999999993</v>
      </c>
      <c r="C6" s="613"/>
      <c r="D6" s="613">
        <f>B6+C6</f>
        <v>-60.952499999999993</v>
      </c>
    </row>
    <row r="7" spans="1:4" ht="17" thickBot="1" x14ac:dyDescent="0.25">
      <c r="A7" s="621" t="s">
        <v>698</v>
      </c>
      <c r="B7" s="622"/>
      <c r="C7" s="621"/>
      <c r="D7" s="626">
        <f>D4+D6</f>
        <v>345.39749999999998</v>
      </c>
    </row>
    <row r="10" spans="1:4" x14ac:dyDescent="0.2">
      <c r="A10" s="645" t="s">
        <v>104</v>
      </c>
      <c r="B10" s="645"/>
      <c r="C10" s="645"/>
      <c r="D10" s="645"/>
    </row>
    <row r="11" spans="1:4" x14ac:dyDescent="0.2">
      <c r="A11" s="620" t="s">
        <v>194</v>
      </c>
      <c r="B11" s="620" t="s">
        <v>696</v>
      </c>
      <c r="C11" s="620" t="s">
        <v>697</v>
      </c>
      <c r="D11" s="620" t="s">
        <v>698</v>
      </c>
    </row>
    <row r="12" spans="1:4" x14ac:dyDescent="0.2">
      <c r="A12" t="str">
        <f>FINAL!B11</f>
        <v>FWEA Board of Directors Meeting</v>
      </c>
      <c r="B12" s="613">
        <f>FINAL!M11</f>
        <v>490.14</v>
      </c>
      <c r="C12">
        <v>0</v>
      </c>
      <c r="D12" s="613">
        <f>Table2[[#This Row],[FOOD COST]]+Table2[[#This Row],[AV COST]]</f>
        <v>490.14</v>
      </c>
    </row>
    <row r="13" spans="1:4" x14ac:dyDescent="0.2">
      <c r="A13" t="str">
        <f>FINAL!B14</f>
        <v xml:space="preserve">FWEA Biosolids Committee Meeting </v>
      </c>
      <c r="B13">
        <v>0</v>
      </c>
      <c r="C13" s="613">
        <f>FINAL!R14</f>
        <v>175.76</v>
      </c>
      <c r="D13" s="613">
        <f>Table2[[#This Row],[FOOD COST]]+Table2[[#This Row],[AV COST]]</f>
        <v>175.76</v>
      </c>
    </row>
    <row r="14" spans="1:4" x14ac:dyDescent="0.2">
      <c r="A14" t="str">
        <f>FINAL!B33</f>
        <v>FWEA Collection Systems Committee Meeting</v>
      </c>
      <c r="B14" s="613">
        <f>FINAL!M33</f>
        <v>297.36</v>
      </c>
      <c r="D14" s="613">
        <f>Table2[[#This Row],[FOOD COST]]+Table2[[#This Row],[AV COST]]</f>
        <v>297.36</v>
      </c>
    </row>
    <row r="15" spans="1:4" x14ac:dyDescent="0.2">
      <c r="A15" t="str">
        <f>FINAL!B35</f>
        <v xml:space="preserve">FWEA Utility Management Committee Meeting </v>
      </c>
      <c r="C15" s="613">
        <f>FINAL!R35</f>
        <v>208.93333333333331</v>
      </c>
      <c r="D15" s="613">
        <f>Table2[[#This Row],[FOOD COST]]+Table2[[#This Row],[AV COST]]</f>
        <v>208.93333333333331</v>
      </c>
    </row>
    <row r="16" spans="1:4" x14ac:dyDescent="0.2">
      <c r="A16" t="str">
        <f>FINAL!B52</f>
        <v xml:space="preserve">FWEA Wastewater Process Committee Meeting </v>
      </c>
      <c r="C16" s="613">
        <f>FINAL!R52</f>
        <v>175.76</v>
      </c>
      <c r="D16" s="613">
        <f>Table2[[#This Row],[FOOD COST]]+Table2[[#This Row],[AV COST]]</f>
        <v>175.76</v>
      </c>
    </row>
    <row r="17" spans="1:4" x14ac:dyDescent="0.2">
      <c r="A17" t="str">
        <f>A38</f>
        <v xml:space="preserve">Joint FSAWWA Water Utility Council &amp; FWEA WR3 Committee Meeting  </v>
      </c>
      <c r="B17" s="613">
        <f>B38</f>
        <v>733.94999999999993</v>
      </c>
      <c r="C17" s="613">
        <f>C38</f>
        <v>151.69999999999999</v>
      </c>
      <c r="D17" s="613">
        <f>Table2[[#This Row],[FOOD COST]]+Table2[[#This Row],[AV COST]]</f>
        <v>885.64999999999986</v>
      </c>
    </row>
    <row r="18" spans="1:4" x14ac:dyDescent="0.2">
      <c r="A18" t="str">
        <f>FINAL!B68</f>
        <v xml:space="preserve">Central Florida Chapter Committee Meeting </v>
      </c>
      <c r="B18" s="613">
        <f>FINAL!M68</f>
        <v>183.96</v>
      </c>
      <c r="C18" s="155">
        <v>0</v>
      </c>
      <c r="D18" s="613">
        <f>Table2[[#This Row],[FOOD COST]]+Table2[[#This Row],[AV COST]]</f>
        <v>183.96</v>
      </c>
    </row>
    <row r="19" spans="1:4" x14ac:dyDescent="0.2">
      <c r="A19" t="str">
        <f>FINAL!B91</f>
        <v xml:space="preserve">YP Workshop and Student Design Competitors Luncheon </v>
      </c>
      <c r="B19" s="613">
        <f>FINAL!M91</f>
        <v>3528</v>
      </c>
      <c r="C19">
        <v>0</v>
      </c>
      <c r="D19" s="613">
        <f>Table2[[#This Row],[FOOD COST]]+Table2[[#This Row],[AV COST]]</f>
        <v>3528</v>
      </c>
    </row>
    <row r="20" spans="1:4" x14ac:dyDescent="0.2">
      <c r="A20" t="str">
        <f>FINAL!B92</f>
        <v xml:space="preserve">FWEA Student Design Competition - Environmental </v>
      </c>
      <c r="C20" s="613">
        <f>FINAL!R92</f>
        <v>466.8</v>
      </c>
      <c r="D20" s="613">
        <f>Table2[[#This Row],[FOOD COST]]+Table2[[#This Row],[AV COST]]</f>
        <v>466.8</v>
      </c>
    </row>
    <row r="21" spans="1:4" x14ac:dyDescent="0.2">
      <c r="A21" t="str">
        <f>FINAL!B93</f>
        <v>FWEA Student Design Competitions - Wastewater</v>
      </c>
      <c r="C21" s="613">
        <f>FINAL!R93</f>
        <v>466.8</v>
      </c>
      <c r="D21" s="613">
        <f>Table2[[#This Row],[FOOD COST]]+Table2[[#This Row],[AV COST]]</f>
        <v>466.8</v>
      </c>
    </row>
    <row r="22" spans="1:4" x14ac:dyDescent="0.2">
      <c r="A22" s="621" t="s">
        <v>700</v>
      </c>
      <c r="B22" s="622">
        <f>SUBTOTAL(109,Table2[FOOD COST])</f>
        <v>5233.41</v>
      </c>
      <c r="C22" s="622">
        <f>SUBTOTAL(109,Table2[AV COST])</f>
        <v>1645.7533333333331</v>
      </c>
      <c r="D22" s="622">
        <f>SUBTOTAL(109,Table2[TOTAL])</f>
        <v>6879.1633333333339</v>
      </c>
    </row>
    <row r="23" spans="1:4" x14ac:dyDescent="0.2">
      <c r="A23" s="624" t="s">
        <v>699</v>
      </c>
      <c r="B23" s="625">
        <f>-B22*0.15</f>
        <v>-785.01149999999996</v>
      </c>
      <c r="C23" s="625"/>
      <c r="D23" s="625">
        <f>B23+C23</f>
        <v>-785.01149999999996</v>
      </c>
    </row>
    <row r="24" spans="1:4" x14ac:dyDescent="0.2">
      <c r="A24" s="621" t="s">
        <v>698</v>
      </c>
      <c r="B24" s="622"/>
      <c r="C24" s="621"/>
      <c r="D24" s="622">
        <f>D22+D23</f>
        <v>6094.1518333333343</v>
      </c>
    </row>
    <row r="27" spans="1:4" x14ac:dyDescent="0.2">
      <c r="A27" s="645" t="s">
        <v>103</v>
      </c>
      <c r="B27" s="645"/>
      <c r="C27" s="645"/>
      <c r="D27" s="645"/>
    </row>
    <row r="28" spans="1:4" x14ac:dyDescent="0.2">
      <c r="A28" s="620" t="s">
        <v>194</v>
      </c>
      <c r="B28" s="620" t="s">
        <v>696</v>
      </c>
      <c r="C28" s="620" t="s">
        <v>697</v>
      </c>
      <c r="D28" s="620" t="s">
        <v>698</v>
      </c>
    </row>
    <row r="29" spans="1:4" x14ac:dyDescent="0.2">
      <c r="A29" t="str">
        <f>FINAL!B12</f>
        <v xml:space="preserve">FSAWWA Board of Governors Meeting </v>
      </c>
      <c r="B29" s="613">
        <f>FINAL!M12</f>
        <v>4638.0599999999995</v>
      </c>
      <c r="C29">
        <v>0</v>
      </c>
      <c r="D29" s="613">
        <f>Table4[[#This Row],[FOOD COST]]+Table4[[#This Row],[AV COST]]</f>
        <v>4638.0599999999995</v>
      </c>
    </row>
    <row r="30" spans="1:4" x14ac:dyDescent="0.2">
      <c r="A30" t="str">
        <f>FINAL!B30</f>
        <v xml:space="preserve">FSAWWA Rates &amp; Finance Committee Meeting </v>
      </c>
      <c r="C30" s="613">
        <f>FINAL!R30</f>
        <v>125.35999999999999</v>
      </c>
      <c r="D30" s="613">
        <f>Table4[[#This Row],[FOOD COST]]+Table4[[#This Row],[AV COST]]</f>
        <v>125.35999999999999</v>
      </c>
    </row>
    <row r="31" spans="1:4" x14ac:dyDescent="0.2">
      <c r="A31" t="str">
        <f>FINAL!B34</f>
        <v xml:space="preserve">FSAWWA Operations &amp; Maintenance Council Meeting </v>
      </c>
      <c r="C31" s="613">
        <f>FINAL!R34</f>
        <v>125.35999999999999</v>
      </c>
      <c r="D31" s="613">
        <f>Table4[[#This Row],[FOOD COST]]+Table4[[#This Row],[AV COST]]</f>
        <v>125.35999999999999</v>
      </c>
    </row>
    <row r="32" spans="1:4" x14ac:dyDescent="0.2">
      <c r="A32" t="str">
        <f>FINAL!B45</f>
        <v xml:space="preserve">FSAWWA Water Equation Committee Meeting </v>
      </c>
      <c r="C32" s="613">
        <f>FINAL!R45</f>
        <v>208.93333333333331</v>
      </c>
      <c r="D32" s="613">
        <f>Table4[[#This Row],[FOOD COST]]+Table4[[#This Row],[AV COST]]</f>
        <v>208.93333333333331</v>
      </c>
    </row>
    <row r="33" spans="1:4" x14ac:dyDescent="0.2">
      <c r="A33" t="str">
        <f>FINAL!B46</f>
        <v>FSAWWA Technical/Education Council (TEC) Meeting</v>
      </c>
      <c r="C33" s="613">
        <f>FINAL!R46</f>
        <v>125.35999999999999</v>
      </c>
      <c r="D33" s="613">
        <f>Table4[[#This Row],[FOOD COST]]+Table4[[#This Row],[AV COST]]</f>
        <v>125.35999999999999</v>
      </c>
    </row>
    <row r="34" spans="1:4" x14ac:dyDescent="0.2">
      <c r="A34" t="str">
        <f>FINAL!B47</f>
        <v xml:space="preserve">FSAWWA Automation Committee Meeting </v>
      </c>
      <c r="C34" s="613">
        <f>FINAL!R47</f>
        <v>175.76</v>
      </c>
      <c r="D34" s="613">
        <f>Table4[[#This Row],[FOOD COST]]+Table4[[#This Row],[AV COST]]</f>
        <v>175.76</v>
      </c>
    </row>
    <row r="35" spans="1:4" x14ac:dyDescent="0.2">
      <c r="A35" t="str">
        <f>FINAL!B49</f>
        <v>FSAWWA GIS / Asset Management Committee Meeting</v>
      </c>
      <c r="C35" s="613">
        <f>FINAL!R49</f>
        <v>208.93333333333331</v>
      </c>
      <c r="D35" s="613">
        <f>Table4[[#This Row],[FOOD COST]]+Table4[[#This Row],[AV COST]]</f>
        <v>208.93333333333331</v>
      </c>
    </row>
    <row r="36" spans="1:4" x14ac:dyDescent="0.2">
      <c r="A36" t="str">
        <f>FINAL!B50</f>
        <v>FSAWWA Distribution Division Meeting</v>
      </c>
      <c r="C36" s="613">
        <f>FINAL!R50</f>
        <v>125.35999999999999</v>
      </c>
      <c r="D36" s="613">
        <f>Table4[[#This Row],[FOOD COST]]+Table4[[#This Row],[AV COST]]</f>
        <v>125.35999999999999</v>
      </c>
    </row>
    <row r="37" spans="1:4" x14ac:dyDescent="0.2">
      <c r="A37" t="str">
        <f>FINAL!B51</f>
        <v xml:space="preserve">FSAWWA Cybersecurity Committee </v>
      </c>
      <c r="C37" s="613">
        <f>FINAL!R51</f>
        <v>125.35999999999999</v>
      </c>
      <c r="D37" s="613">
        <f>Table4[[#This Row],[FOOD COST]]+Table4[[#This Row],[AV COST]]</f>
        <v>125.35999999999999</v>
      </c>
    </row>
    <row r="38" spans="1:4" x14ac:dyDescent="0.2">
      <c r="A38" t="str">
        <f>FINAL!B54</f>
        <v xml:space="preserve">Joint FSAWWA Water Utility Council &amp; FWEA WR3 Committee Meeting  </v>
      </c>
      <c r="B38" s="613">
        <f>FINAL!M54/2</f>
        <v>733.94999999999993</v>
      </c>
      <c r="C38" s="613">
        <f>FINAL!R54/2</f>
        <v>151.69999999999999</v>
      </c>
      <c r="D38" s="613">
        <f>Table4[[#This Row],[FOOD COST]]+Table4[[#This Row],[AV COST]]</f>
        <v>885.64999999999986</v>
      </c>
    </row>
    <row r="39" spans="1:4" x14ac:dyDescent="0.2">
      <c r="A39" t="str">
        <f>FINAL!B67</f>
        <v>FSAWWA Public Affairs Council (PAC)</v>
      </c>
      <c r="B39" s="613"/>
      <c r="C39" s="613">
        <f>FINAL!R67</f>
        <v>175.76</v>
      </c>
      <c r="D39" s="613">
        <f>Table4[[#This Row],[FOOD COST]]+Table4[[#This Row],[AV COST]]</f>
        <v>175.76</v>
      </c>
    </row>
    <row r="40" spans="1:4" x14ac:dyDescent="0.2">
      <c r="A40" s="621" t="s">
        <v>700</v>
      </c>
      <c r="B40" s="622">
        <f>SUBTOTAL(109,Table4[FOOD COST])</f>
        <v>5372.0099999999993</v>
      </c>
      <c r="C40" s="622">
        <f>SUBTOTAL(109,Table4[AV COST])</f>
        <v>1547.8866666666665</v>
      </c>
      <c r="D40" s="622">
        <f>SUBTOTAL(109,Table4[TOTAL])</f>
        <v>6919.8966666666647</v>
      </c>
    </row>
    <row r="41" spans="1:4" x14ac:dyDescent="0.2">
      <c r="A41" s="624" t="s">
        <v>699</v>
      </c>
      <c r="B41" s="625">
        <f>-B40*0.15</f>
        <v>-805.80149999999992</v>
      </c>
      <c r="C41" s="625"/>
      <c r="D41" s="625">
        <f>B41+C41</f>
        <v>-805.80149999999992</v>
      </c>
    </row>
    <row r="42" spans="1:4" x14ac:dyDescent="0.2">
      <c r="A42" s="621" t="s">
        <v>698</v>
      </c>
      <c r="B42" s="622"/>
      <c r="C42" s="621"/>
      <c r="D42" s="622">
        <f>D40+D41</f>
        <v>6114.0951666666651</v>
      </c>
    </row>
    <row r="43" spans="1:4" x14ac:dyDescent="0.2">
      <c r="B43" s="613"/>
      <c r="C43" s="613"/>
    </row>
    <row r="44" spans="1:4" x14ac:dyDescent="0.2">
      <c r="A44" s="645" t="s">
        <v>158</v>
      </c>
      <c r="B44" s="645"/>
      <c r="C44" s="645"/>
      <c r="D44" s="645"/>
    </row>
    <row r="45" spans="1:4" x14ac:dyDescent="0.2">
      <c r="A45" s="620" t="s">
        <v>194</v>
      </c>
      <c r="B45" s="620" t="s">
        <v>696</v>
      </c>
      <c r="C45" s="620" t="s">
        <v>697</v>
      </c>
      <c r="D45" s="620" t="s">
        <v>698</v>
      </c>
    </row>
    <row r="46" spans="1:4" x14ac:dyDescent="0.2">
      <c r="A46" t="str">
        <f>FINAL!B13</f>
        <v>FWPCOA Operator Showcase</v>
      </c>
      <c r="B46" s="613">
        <f>FINAL!M13</f>
        <v>1388.52</v>
      </c>
      <c r="C46" s="613">
        <f>FINAL!R13</f>
        <v>368.8</v>
      </c>
      <c r="D46" s="613">
        <f>Table5[[#This Row],[FOOD COST]]+Table5[[#This Row],[AV COST]]</f>
        <v>1757.32</v>
      </c>
    </row>
    <row r="47" spans="1:4" x14ac:dyDescent="0.2">
      <c r="A47" s="621" t="s">
        <v>700</v>
      </c>
      <c r="B47" s="622">
        <f>Table5[FOOD COST]</f>
        <v>1388.52</v>
      </c>
      <c r="C47" s="622">
        <f>Table5[AV COST]</f>
        <v>368.8</v>
      </c>
      <c r="D47" s="622">
        <f>Table5[TOTAL]</f>
        <v>1757.32</v>
      </c>
    </row>
    <row r="48" spans="1:4" x14ac:dyDescent="0.2">
      <c r="A48" s="624" t="s">
        <v>699</v>
      </c>
      <c r="B48" s="625">
        <f>-B47*0.15</f>
        <v>-208.27799999999999</v>
      </c>
      <c r="C48" s="625"/>
      <c r="D48" s="625">
        <f>B48+C48</f>
        <v>-208.27799999999999</v>
      </c>
    </row>
    <row r="49" spans="1:4" x14ac:dyDescent="0.2">
      <c r="A49" s="621" t="s">
        <v>698</v>
      </c>
      <c r="B49" s="621"/>
      <c r="C49" s="621"/>
      <c r="D49" s="622">
        <f>D47+D48</f>
        <v>1549.0419999999999</v>
      </c>
    </row>
  </sheetData>
  <mergeCells count="4">
    <mergeCell ref="A2:D2"/>
    <mergeCell ref="A10:D10"/>
    <mergeCell ref="A27:D27"/>
    <mergeCell ref="A44:D44"/>
  </mergeCells>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B05D0-F685-0646-8A48-F8CE0D948055}">
  <dimension ref="A1:D25"/>
  <sheetViews>
    <sheetView workbookViewId="0">
      <selection activeCell="A44" sqref="A44:D49"/>
    </sheetView>
  </sheetViews>
  <sheetFormatPr baseColWidth="10" defaultRowHeight="16" x14ac:dyDescent="0.2"/>
  <cols>
    <col min="1" max="1" width="20.83203125" customWidth="1"/>
    <col min="2" max="2" width="12.5" bestFit="1" customWidth="1"/>
    <col min="3" max="3" width="13.1640625" customWidth="1"/>
    <col min="4" max="4" width="13.83203125" customWidth="1"/>
  </cols>
  <sheetData>
    <row r="1" spans="1:4" x14ac:dyDescent="0.2">
      <c r="B1" s="155" t="s">
        <v>684</v>
      </c>
      <c r="C1" s="155" t="s">
        <v>683</v>
      </c>
      <c r="D1" s="155" t="s">
        <v>138</v>
      </c>
    </row>
    <row r="2" spans="1:4" x14ac:dyDescent="0.2">
      <c r="A2" s="155" t="s">
        <v>674</v>
      </c>
      <c r="B2" s="612">
        <v>331.1</v>
      </c>
      <c r="C2" s="577">
        <v>23.1</v>
      </c>
      <c r="D2" s="577">
        <f>B2-C2</f>
        <v>308</v>
      </c>
    </row>
    <row r="3" spans="1:4" x14ac:dyDescent="0.2">
      <c r="A3" s="155" t="s">
        <v>685</v>
      </c>
      <c r="B3" s="612">
        <v>806.26</v>
      </c>
      <c r="C3" s="577">
        <v>56.26</v>
      </c>
      <c r="D3" s="577">
        <f t="shared" ref="D3:D8" si="0">B3-C3</f>
        <v>750</v>
      </c>
    </row>
    <row r="4" spans="1:4" x14ac:dyDescent="0.2">
      <c r="A4" s="155" t="s">
        <v>676</v>
      </c>
      <c r="B4" s="612">
        <v>271.98</v>
      </c>
      <c r="C4" s="577">
        <v>18.98</v>
      </c>
      <c r="D4" s="577">
        <f t="shared" si="0"/>
        <v>253.00000000000003</v>
      </c>
    </row>
    <row r="5" spans="1:4" x14ac:dyDescent="0.2">
      <c r="A5" s="155" t="s">
        <v>675</v>
      </c>
      <c r="B5" s="612">
        <v>261.23</v>
      </c>
      <c r="C5" s="577">
        <v>18.23</v>
      </c>
      <c r="D5" s="577">
        <f t="shared" si="0"/>
        <v>243.00000000000003</v>
      </c>
    </row>
    <row r="6" spans="1:4" x14ac:dyDescent="0.2">
      <c r="A6" s="155" t="s">
        <v>675</v>
      </c>
      <c r="B6" s="612">
        <v>361.2</v>
      </c>
      <c r="C6" s="577">
        <v>25.2</v>
      </c>
      <c r="D6" s="577">
        <f t="shared" si="0"/>
        <v>336</v>
      </c>
    </row>
    <row r="7" spans="1:4" x14ac:dyDescent="0.2">
      <c r="A7" s="155" t="s">
        <v>675</v>
      </c>
      <c r="B7" s="612">
        <v>261.23</v>
      </c>
      <c r="C7" s="577">
        <v>18.23</v>
      </c>
      <c r="D7" s="577">
        <f t="shared" si="0"/>
        <v>243.00000000000003</v>
      </c>
    </row>
    <row r="8" spans="1:4" x14ac:dyDescent="0.2">
      <c r="A8" s="155" t="s">
        <v>675</v>
      </c>
      <c r="B8" s="612">
        <v>410.65</v>
      </c>
      <c r="C8" s="577">
        <v>28.65</v>
      </c>
      <c r="D8" s="577">
        <f t="shared" si="0"/>
        <v>382</v>
      </c>
    </row>
    <row r="9" spans="1:4" x14ac:dyDescent="0.2">
      <c r="B9" s="577">
        <f>SUM(B2:B8)</f>
        <v>2703.65</v>
      </c>
      <c r="C9" s="577">
        <f t="shared" ref="C9:D9" si="1">SUM(C2:C8)</f>
        <v>188.65</v>
      </c>
      <c r="D9" s="577">
        <f t="shared" si="1"/>
        <v>2515</v>
      </c>
    </row>
    <row r="11" spans="1:4" x14ac:dyDescent="0.2">
      <c r="A11" s="155" t="s">
        <v>677</v>
      </c>
      <c r="B11" s="577">
        <v>40098.839999999997</v>
      </c>
      <c r="C11" s="577">
        <v>592.59</v>
      </c>
      <c r="D11" s="577">
        <f t="shared" ref="D11:D21" si="2">B11-C11</f>
        <v>39506.25</v>
      </c>
    </row>
    <row r="13" spans="1:4" x14ac:dyDescent="0.2">
      <c r="A13" s="155" t="s">
        <v>678</v>
      </c>
      <c r="B13" s="577">
        <v>2105.5</v>
      </c>
      <c r="C13">
        <v>146.9</v>
      </c>
      <c r="D13" s="577">
        <f t="shared" si="2"/>
        <v>1958.6</v>
      </c>
    </row>
    <row r="15" spans="1:4" x14ac:dyDescent="0.2">
      <c r="A15" s="155" t="s">
        <v>679</v>
      </c>
      <c r="B15" s="577">
        <v>4588.1000000000004</v>
      </c>
      <c r="C15">
        <v>320.10000000000002</v>
      </c>
      <c r="D15" s="577">
        <f t="shared" si="2"/>
        <v>4268</v>
      </c>
    </row>
    <row r="17" spans="1:4" x14ac:dyDescent="0.2">
      <c r="A17" s="155" t="s">
        <v>680</v>
      </c>
      <c r="B17" s="616">
        <f>38944.12</f>
        <v>38944.120000000003</v>
      </c>
      <c r="C17" s="577">
        <v>2609.9299999999998</v>
      </c>
      <c r="D17" s="577">
        <f t="shared" si="2"/>
        <v>36334.19</v>
      </c>
    </row>
    <row r="19" spans="1:4" x14ac:dyDescent="0.2">
      <c r="A19" s="155" t="s">
        <v>680</v>
      </c>
      <c r="B19" s="616">
        <v>1711.29</v>
      </c>
      <c r="C19" s="577">
        <v>119.39</v>
      </c>
      <c r="D19" s="577">
        <f t="shared" si="2"/>
        <v>1591.8999999999999</v>
      </c>
    </row>
    <row r="21" spans="1:4" x14ac:dyDescent="0.2">
      <c r="A21" s="155" t="s">
        <v>680</v>
      </c>
      <c r="B21" s="616">
        <v>2615.4299999999998</v>
      </c>
      <c r="C21" s="577">
        <v>182.48</v>
      </c>
      <c r="D21" s="577">
        <f t="shared" si="2"/>
        <v>2432.9499999999998</v>
      </c>
    </row>
    <row r="23" spans="1:4" x14ac:dyDescent="0.2">
      <c r="A23" s="155" t="s">
        <v>687</v>
      </c>
      <c r="B23" s="613">
        <f>B9+B11+B13+B15</f>
        <v>49496.09</v>
      </c>
      <c r="C23" s="613">
        <f t="shared" ref="C23:D23" si="3">C9+C11+C13+C15+C17+C19+C21</f>
        <v>4160.04</v>
      </c>
      <c r="D23" s="613">
        <f t="shared" si="3"/>
        <v>88606.89</v>
      </c>
    </row>
    <row r="24" spans="1:4" x14ac:dyDescent="0.2">
      <c r="A24" s="155" t="s">
        <v>686</v>
      </c>
      <c r="B24" s="613">
        <f>FINAL!K98</f>
        <v>291673.18999999989</v>
      </c>
      <c r="C24" s="613">
        <f>FINAL!L98</f>
        <v>20288.73</v>
      </c>
      <c r="D24" s="613">
        <f>FINAL!M98</f>
        <v>271384.46000000002</v>
      </c>
    </row>
    <row r="25" spans="1:4" x14ac:dyDescent="0.2">
      <c r="A25" s="155" t="s">
        <v>138</v>
      </c>
      <c r="B25" s="613">
        <f>B23+B24</f>
        <v>341169.27999999991</v>
      </c>
      <c r="C25" s="613">
        <f>C23+C24</f>
        <v>24448.77</v>
      </c>
      <c r="D25" s="613">
        <f>D23+D24</f>
        <v>359991.35000000003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616A1-0710-6247-B9C4-ADE2E63B0396}">
  <sheetPr>
    <pageSetUpPr fitToPage="1"/>
  </sheetPr>
  <dimension ref="A1:AX67"/>
  <sheetViews>
    <sheetView showGridLines="0" topLeftCell="A10" zoomScale="60" zoomScaleNormal="60" workbookViewId="0">
      <selection activeCell="A44" sqref="A44:D49"/>
    </sheetView>
  </sheetViews>
  <sheetFormatPr baseColWidth="10" defaultColWidth="11.1640625" defaultRowHeight="98" customHeight="1" x14ac:dyDescent="0.2"/>
  <cols>
    <col min="1" max="1" width="24.6640625" style="500" customWidth="1"/>
    <col min="2" max="2" width="117.1640625" style="500" customWidth="1"/>
    <col min="3" max="3" width="36.6640625" style="500" customWidth="1"/>
    <col min="4" max="4" width="34.6640625" style="501" customWidth="1"/>
    <col min="5" max="16" width="10.5" style="486" customWidth="1"/>
    <col min="17" max="16384" width="11.1640625" style="486"/>
  </cols>
  <sheetData>
    <row r="1" spans="1:4" ht="138" customHeight="1" thickBot="1" x14ac:dyDescent="0.25">
      <c r="A1" s="551"/>
      <c r="B1" s="552" t="s">
        <v>482</v>
      </c>
      <c r="C1" s="552"/>
      <c r="D1" s="553"/>
    </row>
    <row r="2" spans="1:4" s="488" customFormat="1" ht="60" customHeight="1" x14ac:dyDescent="0.2">
      <c r="A2" s="554" t="s">
        <v>608</v>
      </c>
      <c r="B2" s="555" t="s">
        <v>194</v>
      </c>
      <c r="C2" s="555" t="s">
        <v>0</v>
      </c>
      <c r="D2" s="556" t="s">
        <v>14</v>
      </c>
    </row>
    <row r="3" spans="1:4" ht="92" customHeight="1" x14ac:dyDescent="0.2">
      <c r="A3" s="557" t="s">
        <v>487</v>
      </c>
      <c r="B3" s="557" t="s">
        <v>568</v>
      </c>
      <c r="C3" s="558" t="s">
        <v>59</v>
      </c>
      <c r="D3" s="557" t="s">
        <v>575</v>
      </c>
    </row>
    <row r="4" spans="1:4" ht="70" customHeight="1" x14ac:dyDescent="0.2">
      <c r="A4" s="557" t="s">
        <v>487</v>
      </c>
      <c r="B4" s="557" t="s">
        <v>659</v>
      </c>
      <c r="C4" s="558" t="s">
        <v>60</v>
      </c>
      <c r="D4" s="557" t="s">
        <v>540</v>
      </c>
    </row>
    <row r="5" spans="1:4" ht="70" customHeight="1" x14ac:dyDescent="0.2">
      <c r="A5" s="557" t="s">
        <v>487</v>
      </c>
      <c r="B5" s="557" t="s">
        <v>581</v>
      </c>
      <c r="C5" s="558" t="s">
        <v>582</v>
      </c>
      <c r="D5" s="557" t="s">
        <v>539</v>
      </c>
    </row>
    <row r="6" spans="1:4" ht="68" customHeight="1" x14ac:dyDescent="0.2">
      <c r="A6" s="557" t="s">
        <v>487</v>
      </c>
      <c r="B6" s="557" t="s">
        <v>638</v>
      </c>
      <c r="C6" s="558" t="s">
        <v>398</v>
      </c>
      <c r="D6" s="557" t="s">
        <v>539</v>
      </c>
    </row>
    <row r="7" spans="1:4" ht="20" customHeight="1" x14ac:dyDescent="0.2">
      <c r="A7" s="559"/>
      <c r="B7" s="560"/>
      <c r="C7" s="545"/>
      <c r="D7" s="561"/>
    </row>
    <row r="8" spans="1:4" ht="70" customHeight="1" x14ac:dyDescent="0.2">
      <c r="A8" s="557" t="s">
        <v>488</v>
      </c>
      <c r="B8" s="557" t="s">
        <v>77</v>
      </c>
      <c r="C8" s="562" t="s">
        <v>647</v>
      </c>
      <c r="D8" s="557" t="s">
        <v>539</v>
      </c>
    </row>
    <row r="9" spans="1:4" ht="70" customHeight="1" x14ac:dyDescent="0.2">
      <c r="A9" s="557" t="s">
        <v>488</v>
      </c>
      <c r="B9" s="557" t="s">
        <v>29</v>
      </c>
      <c r="C9" s="562" t="s">
        <v>96</v>
      </c>
      <c r="D9" s="557" t="s">
        <v>556</v>
      </c>
    </row>
    <row r="10" spans="1:4" ht="70" customHeight="1" x14ac:dyDescent="0.2">
      <c r="A10" s="557" t="s">
        <v>488</v>
      </c>
      <c r="B10" s="557" t="s">
        <v>101</v>
      </c>
      <c r="C10" s="557" t="s">
        <v>179</v>
      </c>
      <c r="D10" s="557" t="s">
        <v>539</v>
      </c>
    </row>
    <row r="11" spans="1:4" ht="70" customHeight="1" x14ac:dyDescent="0.2">
      <c r="A11" s="557" t="s">
        <v>488</v>
      </c>
      <c r="B11" s="557" t="s">
        <v>33</v>
      </c>
      <c r="C11" s="557" t="s">
        <v>67</v>
      </c>
      <c r="D11" s="557" t="s">
        <v>563</v>
      </c>
    </row>
    <row r="12" spans="1:4" ht="70" customHeight="1" x14ac:dyDescent="0.2">
      <c r="A12" s="557" t="s">
        <v>488</v>
      </c>
      <c r="B12" s="557" t="s">
        <v>113</v>
      </c>
      <c r="C12" s="562" t="s">
        <v>170</v>
      </c>
      <c r="D12" s="557" t="s">
        <v>524</v>
      </c>
    </row>
    <row r="13" spans="1:4" ht="70" customHeight="1" x14ac:dyDescent="0.2">
      <c r="A13" s="557" t="s">
        <v>488</v>
      </c>
      <c r="B13" s="557" t="s">
        <v>637</v>
      </c>
      <c r="C13" s="562" t="s">
        <v>108</v>
      </c>
      <c r="D13" s="557" t="s">
        <v>539</v>
      </c>
    </row>
    <row r="14" spans="1:4" ht="70" customHeight="1" x14ac:dyDescent="0.2">
      <c r="A14" s="557" t="s">
        <v>488</v>
      </c>
      <c r="B14" s="557" t="s">
        <v>567</v>
      </c>
      <c r="C14" s="557" t="s">
        <v>450</v>
      </c>
      <c r="D14" s="557" t="s">
        <v>571</v>
      </c>
    </row>
    <row r="15" spans="1:4" ht="70" customHeight="1" x14ac:dyDescent="0.2">
      <c r="A15" s="557" t="s">
        <v>488</v>
      </c>
      <c r="B15" s="563" t="s">
        <v>639</v>
      </c>
      <c r="C15" s="562" t="s">
        <v>109</v>
      </c>
      <c r="D15" s="557" t="s">
        <v>656</v>
      </c>
    </row>
    <row r="16" spans="1:4" ht="20" customHeight="1" x14ac:dyDescent="0.2">
      <c r="A16" s="559"/>
      <c r="B16" s="560"/>
      <c r="C16" s="545"/>
      <c r="D16" s="561"/>
    </row>
    <row r="17" spans="1:50" ht="70" customHeight="1" x14ac:dyDescent="0.2">
      <c r="A17" s="557" t="s">
        <v>489</v>
      </c>
      <c r="B17" s="557" t="s">
        <v>77</v>
      </c>
      <c r="C17" s="562" t="s">
        <v>648</v>
      </c>
      <c r="D17" s="557" t="s">
        <v>539</v>
      </c>
    </row>
    <row r="18" spans="1:50" s="490" customFormat="1" ht="70" customHeight="1" x14ac:dyDescent="0.2">
      <c r="A18" s="557" t="s">
        <v>489</v>
      </c>
      <c r="B18" s="557" t="s">
        <v>257</v>
      </c>
      <c r="C18" s="562" t="s">
        <v>169</v>
      </c>
      <c r="D18" s="557" t="s">
        <v>524</v>
      </c>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6"/>
      <c r="AN18" s="486"/>
      <c r="AO18" s="486"/>
      <c r="AP18" s="486"/>
      <c r="AQ18" s="486"/>
      <c r="AR18" s="486"/>
      <c r="AS18" s="486"/>
      <c r="AT18" s="486"/>
      <c r="AU18" s="486"/>
      <c r="AV18" s="486"/>
      <c r="AW18" s="486"/>
      <c r="AX18" s="486"/>
    </row>
    <row r="19" spans="1:50" ht="70" customHeight="1" x14ac:dyDescent="0.2">
      <c r="A19" s="557" t="s">
        <v>489</v>
      </c>
      <c r="B19" s="557" t="s">
        <v>660</v>
      </c>
      <c r="C19" s="557" t="s">
        <v>547</v>
      </c>
      <c r="D19" s="557" t="s">
        <v>539</v>
      </c>
    </row>
    <row r="20" spans="1:50" ht="70" customHeight="1" x14ac:dyDescent="0.2">
      <c r="A20" s="557" t="s">
        <v>489</v>
      </c>
      <c r="B20" s="557" t="s">
        <v>48</v>
      </c>
      <c r="C20" s="564">
        <v>0.60069444444444442</v>
      </c>
      <c r="D20" s="557" t="s">
        <v>539</v>
      </c>
    </row>
    <row r="21" spans="1:50" ht="70" customHeight="1" x14ac:dyDescent="0.2">
      <c r="A21" s="557" t="s">
        <v>489</v>
      </c>
      <c r="B21" s="557" t="s">
        <v>637</v>
      </c>
      <c r="C21" s="557" t="s">
        <v>171</v>
      </c>
      <c r="D21" s="557" t="s">
        <v>539</v>
      </c>
    </row>
    <row r="22" spans="1:50" ht="70" customHeight="1" x14ac:dyDescent="0.2">
      <c r="A22" s="557" t="s">
        <v>489</v>
      </c>
      <c r="B22" s="557" t="s">
        <v>657</v>
      </c>
      <c r="C22" s="564">
        <v>0.63541666666666663</v>
      </c>
      <c r="D22" s="557" t="s">
        <v>539</v>
      </c>
    </row>
    <row r="23" spans="1:50" ht="70" customHeight="1" x14ac:dyDescent="0.2">
      <c r="A23" s="557" t="s">
        <v>489</v>
      </c>
      <c r="B23" s="563" t="s">
        <v>211</v>
      </c>
      <c r="C23" s="558" t="s">
        <v>499</v>
      </c>
      <c r="D23" s="563" t="s">
        <v>556</v>
      </c>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M23" s="491"/>
      <c r="AN23" s="491"/>
      <c r="AO23" s="491"/>
      <c r="AP23" s="491"/>
      <c r="AQ23" s="491"/>
      <c r="AR23" s="491"/>
      <c r="AS23" s="491"/>
      <c r="AT23" s="491"/>
      <c r="AU23" s="491"/>
      <c r="AV23" s="491"/>
      <c r="AW23" s="491"/>
      <c r="AX23" s="491"/>
    </row>
    <row r="24" spans="1:50" ht="20" customHeight="1" x14ac:dyDescent="0.2">
      <c r="A24" s="559"/>
      <c r="B24" s="560"/>
      <c r="C24" s="545"/>
      <c r="D24" s="561"/>
    </row>
    <row r="25" spans="1:50" s="490" customFormat="1" ht="70" customHeight="1" x14ac:dyDescent="0.2">
      <c r="A25" s="557" t="s">
        <v>10</v>
      </c>
      <c r="B25" s="557" t="s">
        <v>649</v>
      </c>
      <c r="C25" s="562" t="s">
        <v>505</v>
      </c>
      <c r="D25" s="557" t="s">
        <v>573</v>
      </c>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c r="AH25" s="486"/>
      <c r="AI25" s="486"/>
      <c r="AJ25" s="486"/>
      <c r="AK25" s="486"/>
      <c r="AL25" s="486"/>
      <c r="AM25" s="486"/>
      <c r="AN25" s="486"/>
      <c r="AO25" s="486"/>
      <c r="AP25" s="486"/>
      <c r="AQ25" s="486"/>
      <c r="AR25" s="486"/>
      <c r="AS25" s="486"/>
      <c r="AT25" s="486"/>
      <c r="AU25" s="486"/>
      <c r="AV25" s="486"/>
      <c r="AW25" s="486"/>
      <c r="AX25" s="486"/>
    </row>
    <row r="26" spans="1:50" ht="70" customHeight="1" x14ac:dyDescent="0.2">
      <c r="A26" s="557" t="s">
        <v>10</v>
      </c>
      <c r="B26" s="557" t="s">
        <v>376</v>
      </c>
      <c r="C26" s="562" t="s">
        <v>3</v>
      </c>
      <c r="D26" s="563" t="s">
        <v>556</v>
      </c>
    </row>
    <row r="27" spans="1:50" ht="70" customHeight="1" x14ac:dyDescent="0.2">
      <c r="A27" s="557" t="s">
        <v>10</v>
      </c>
      <c r="B27" s="557" t="s">
        <v>650</v>
      </c>
      <c r="C27" s="562" t="s">
        <v>502</v>
      </c>
      <c r="D27" s="557" t="s">
        <v>573</v>
      </c>
    </row>
    <row r="28" spans="1:50" ht="70" customHeight="1" x14ac:dyDescent="0.2">
      <c r="A28" s="557" t="s">
        <v>10</v>
      </c>
      <c r="B28" s="557" t="s">
        <v>1</v>
      </c>
      <c r="C28" s="562" t="s">
        <v>589</v>
      </c>
      <c r="D28" s="557" t="s">
        <v>522</v>
      </c>
    </row>
    <row r="29" spans="1:50" ht="70" customHeight="1" x14ac:dyDescent="0.2">
      <c r="A29" s="557" t="s">
        <v>10</v>
      </c>
      <c r="B29" s="557" t="s">
        <v>661</v>
      </c>
      <c r="C29" s="562" t="s">
        <v>589</v>
      </c>
      <c r="D29" s="557" t="s">
        <v>523</v>
      </c>
    </row>
    <row r="30" spans="1:50" ht="70" customHeight="1" x14ac:dyDescent="0.2">
      <c r="A30" s="557" t="s">
        <v>10</v>
      </c>
      <c r="B30" s="557" t="s">
        <v>26</v>
      </c>
      <c r="C30" s="562" t="s">
        <v>585</v>
      </c>
      <c r="D30" s="557" t="s">
        <v>523</v>
      </c>
    </row>
    <row r="31" spans="1:50" ht="70" customHeight="1" x14ac:dyDescent="0.2">
      <c r="A31" s="557" t="s">
        <v>10</v>
      </c>
      <c r="B31" s="557" t="s">
        <v>27</v>
      </c>
      <c r="C31" s="562" t="s">
        <v>586</v>
      </c>
      <c r="D31" s="557" t="s">
        <v>523</v>
      </c>
    </row>
    <row r="32" spans="1:50" ht="32" thickBot="1" x14ac:dyDescent="0.25">
      <c r="A32" s="526"/>
      <c r="B32" s="496"/>
      <c r="C32" s="496"/>
      <c r="D32" s="522"/>
    </row>
    <row r="33" spans="1:4" ht="33" thickTop="1" thickBot="1" x14ac:dyDescent="0.25">
      <c r="A33" s="495"/>
      <c r="B33" s="495"/>
      <c r="C33" s="495"/>
      <c r="D33" s="494"/>
    </row>
    <row r="34" spans="1:4" ht="33" thickTop="1" thickBot="1" x14ac:dyDescent="0.25">
      <c r="A34" s="495"/>
      <c r="B34" s="495"/>
      <c r="C34" s="495"/>
      <c r="D34" s="494"/>
    </row>
    <row r="35" spans="1:4" ht="33" thickTop="1" thickBot="1" x14ac:dyDescent="0.25">
      <c r="A35" s="495"/>
      <c r="B35" s="495"/>
      <c r="C35" s="495"/>
      <c r="D35" s="494"/>
    </row>
    <row r="36" spans="1:4" ht="33" thickTop="1" thickBot="1" x14ac:dyDescent="0.25">
      <c r="A36" s="495"/>
      <c r="B36" s="495"/>
      <c r="C36" s="496"/>
      <c r="D36" s="494"/>
    </row>
    <row r="37" spans="1:4" ht="33" thickTop="1" thickBot="1" x14ac:dyDescent="0.25">
      <c r="A37" s="495"/>
      <c r="B37" s="495"/>
      <c r="C37" s="495"/>
      <c r="D37" s="494"/>
    </row>
    <row r="38" spans="1:4" ht="33" thickTop="1" thickBot="1" x14ac:dyDescent="0.25">
      <c r="A38" s="495"/>
      <c r="B38" s="495"/>
      <c r="C38" s="495"/>
      <c r="D38" s="494"/>
    </row>
    <row r="39" spans="1:4" ht="33" thickTop="1" thickBot="1" x14ac:dyDescent="0.25">
      <c r="A39" s="495"/>
      <c r="B39" s="495"/>
      <c r="C39" s="495"/>
      <c r="D39" s="494"/>
    </row>
    <row r="40" spans="1:4" s="499" customFormat="1" ht="98" customHeight="1" thickTop="1" x14ac:dyDescent="0.2">
      <c r="A40" s="496"/>
      <c r="B40" s="496"/>
      <c r="C40" s="496"/>
      <c r="D40" s="498"/>
    </row>
    <row r="41" spans="1:4" s="499" customFormat="1" ht="98" customHeight="1" x14ac:dyDescent="0.2">
      <c r="A41" s="496"/>
      <c r="B41" s="496"/>
      <c r="C41" s="496"/>
      <c r="D41" s="496"/>
    </row>
    <row r="42" spans="1:4" s="499" customFormat="1" ht="98" customHeight="1" x14ac:dyDescent="0.2">
      <c r="A42" s="496"/>
      <c r="B42" s="496"/>
      <c r="C42" s="496"/>
      <c r="D42" s="496"/>
    </row>
    <row r="43" spans="1:4" s="499" customFormat="1" ht="98" customHeight="1" x14ac:dyDescent="0.2">
      <c r="A43" s="496"/>
      <c r="B43" s="496"/>
      <c r="C43" s="496"/>
      <c r="D43" s="496"/>
    </row>
    <row r="44" spans="1:4" ht="98" customHeight="1" x14ac:dyDescent="0.2">
      <c r="A44" s="495"/>
      <c r="B44" s="495"/>
      <c r="C44" s="495"/>
      <c r="D44" s="496"/>
    </row>
    <row r="45" spans="1:4" ht="98" customHeight="1" x14ac:dyDescent="0.2">
      <c r="A45" s="495"/>
      <c r="B45" s="495"/>
      <c r="C45" s="495"/>
      <c r="D45" s="496"/>
    </row>
    <row r="46" spans="1:4" ht="98" customHeight="1" x14ac:dyDescent="0.2">
      <c r="A46" s="495"/>
      <c r="B46" s="495"/>
      <c r="C46" s="495"/>
      <c r="D46" s="496"/>
    </row>
    <row r="47" spans="1:4" ht="98" customHeight="1" x14ac:dyDescent="0.2">
      <c r="A47" s="495"/>
      <c r="B47" s="495"/>
      <c r="C47" s="495"/>
      <c r="D47" s="496"/>
    </row>
    <row r="48" spans="1:4" ht="98" customHeight="1" x14ac:dyDescent="0.2">
      <c r="A48" s="495"/>
      <c r="B48" s="495"/>
      <c r="C48" s="495"/>
      <c r="D48" s="496"/>
    </row>
    <row r="49" spans="1:4" ht="98" customHeight="1" x14ac:dyDescent="0.2">
      <c r="A49" s="495"/>
      <c r="B49" s="495"/>
      <c r="C49" s="495"/>
      <c r="D49" s="496"/>
    </row>
    <row r="50" spans="1:4" ht="98" customHeight="1" x14ac:dyDescent="0.2">
      <c r="A50" s="495"/>
      <c r="B50" s="495"/>
      <c r="C50" s="495"/>
      <c r="D50" s="496"/>
    </row>
    <row r="51" spans="1:4" ht="98" customHeight="1" x14ac:dyDescent="0.2">
      <c r="A51" s="495"/>
      <c r="B51" s="495"/>
      <c r="C51" s="495"/>
      <c r="D51" s="496"/>
    </row>
    <row r="52" spans="1:4" ht="98" customHeight="1" x14ac:dyDescent="0.2">
      <c r="A52" s="495"/>
      <c r="B52" s="495"/>
      <c r="C52" s="495"/>
      <c r="D52" s="496"/>
    </row>
    <row r="53" spans="1:4" ht="98" customHeight="1" x14ac:dyDescent="0.2">
      <c r="A53" s="495"/>
      <c r="B53" s="495"/>
      <c r="C53" s="495"/>
      <c r="D53" s="496"/>
    </row>
    <row r="54" spans="1:4" ht="98" customHeight="1" x14ac:dyDescent="0.2">
      <c r="A54" s="495"/>
      <c r="B54" s="495"/>
      <c r="C54" s="495"/>
      <c r="D54" s="496"/>
    </row>
    <row r="55" spans="1:4" ht="98" customHeight="1" x14ac:dyDescent="0.2">
      <c r="A55" s="495"/>
      <c r="B55" s="495"/>
      <c r="C55" s="495"/>
      <c r="D55" s="496"/>
    </row>
    <row r="56" spans="1:4" ht="98" customHeight="1" x14ac:dyDescent="0.2">
      <c r="A56" s="495"/>
      <c r="B56" s="495"/>
      <c r="C56" s="495"/>
      <c r="D56" s="496"/>
    </row>
    <row r="57" spans="1:4" ht="98" customHeight="1" x14ac:dyDescent="0.2">
      <c r="A57" s="495"/>
      <c r="B57" s="495"/>
      <c r="C57" s="495"/>
      <c r="D57" s="496"/>
    </row>
    <row r="58" spans="1:4" ht="98" customHeight="1" x14ac:dyDescent="0.2">
      <c r="A58" s="495"/>
      <c r="B58" s="495"/>
      <c r="C58" s="495"/>
      <c r="D58" s="496"/>
    </row>
    <row r="59" spans="1:4" ht="98" customHeight="1" x14ac:dyDescent="0.2">
      <c r="A59" s="495"/>
      <c r="B59" s="495"/>
      <c r="C59" s="495"/>
      <c r="D59" s="496"/>
    </row>
    <row r="60" spans="1:4" ht="98" customHeight="1" x14ac:dyDescent="0.2">
      <c r="A60" s="495"/>
      <c r="B60" s="495"/>
      <c r="C60" s="495"/>
      <c r="D60" s="496"/>
    </row>
    <row r="61" spans="1:4" ht="98" customHeight="1" x14ac:dyDescent="0.2">
      <c r="A61" s="495"/>
      <c r="B61" s="495"/>
      <c r="C61" s="495"/>
      <c r="D61" s="496"/>
    </row>
    <row r="62" spans="1:4" ht="98" customHeight="1" x14ac:dyDescent="0.2">
      <c r="A62" s="495"/>
      <c r="B62" s="495"/>
      <c r="C62" s="495"/>
      <c r="D62" s="496"/>
    </row>
    <row r="63" spans="1:4" ht="98" customHeight="1" x14ac:dyDescent="0.2">
      <c r="A63" s="495"/>
      <c r="B63" s="495"/>
      <c r="C63" s="495"/>
      <c r="D63" s="496"/>
    </row>
    <row r="64" spans="1:4" ht="98" customHeight="1" x14ac:dyDescent="0.2">
      <c r="A64" s="495"/>
      <c r="B64" s="495"/>
      <c r="C64" s="495"/>
      <c r="D64" s="496"/>
    </row>
    <row r="65" spans="1:4" ht="98" customHeight="1" x14ac:dyDescent="0.2">
      <c r="A65" s="495"/>
      <c r="B65" s="495"/>
      <c r="C65" s="495"/>
      <c r="D65" s="496"/>
    </row>
    <row r="66" spans="1:4" ht="98" customHeight="1" x14ac:dyDescent="0.2">
      <c r="A66" s="495"/>
      <c r="B66" s="495"/>
      <c r="C66" s="495"/>
      <c r="D66" s="496"/>
    </row>
    <row r="67" spans="1:4" ht="98" customHeight="1" x14ac:dyDescent="0.2">
      <c r="A67" s="495"/>
      <c r="B67" s="495"/>
      <c r="C67" s="495"/>
      <c r="D67" s="496"/>
    </row>
  </sheetData>
  <printOptions horizontalCentered="1" verticalCentered="1"/>
  <pageMargins left="0.25" right="0.25" top="0.75" bottom="0.75" header="0.05" footer="0.05"/>
  <pageSetup paperSize="3" scale="20"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D8C1E-6B75-6B42-9692-BD6839BF47D4}">
  <sheetPr>
    <pageSetUpPr fitToPage="1"/>
  </sheetPr>
  <dimension ref="A1:AL129"/>
  <sheetViews>
    <sheetView showGridLines="0" topLeftCell="B63" zoomScale="60" zoomScaleNormal="60" workbookViewId="0">
      <selection activeCell="A44" sqref="A44:D49"/>
    </sheetView>
  </sheetViews>
  <sheetFormatPr baseColWidth="10" defaultColWidth="11.1640625" defaultRowHeight="70" customHeight="1" x14ac:dyDescent="0.2"/>
  <cols>
    <col min="1" max="1" width="22.6640625" style="500" hidden="1" customWidth="1"/>
    <col min="2" max="2" width="177.1640625" style="486" customWidth="1"/>
    <col min="3" max="3" width="39.5" style="500" customWidth="1"/>
    <col min="4" max="4" width="41.5" style="501" customWidth="1"/>
    <col min="5" max="16384" width="11.1640625" style="486"/>
  </cols>
  <sheetData>
    <row r="1" spans="1:38" ht="70" customHeight="1" thickBot="1" x14ac:dyDescent="0.25">
      <c r="A1" s="484" t="s">
        <v>206</v>
      </c>
      <c r="B1" s="485" t="s">
        <v>482</v>
      </c>
      <c r="C1" s="485"/>
      <c r="D1" s="485"/>
    </row>
    <row r="2" spans="1:38" s="488" customFormat="1" ht="60" customHeight="1" thickBot="1" x14ac:dyDescent="0.25">
      <c r="A2" s="487" t="s">
        <v>608</v>
      </c>
      <c r="B2" s="525" t="s">
        <v>194</v>
      </c>
      <c r="C2" s="525" t="s">
        <v>0</v>
      </c>
      <c r="D2" s="535" t="s">
        <v>14</v>
      </c>
    </row>
    <row r="3" spans="1:38" s="24" customFormat="1" ht="70" customHeight="1" thickTop="1" thickBot="1" x14ac:dyDescent="0.25">
      <c r="A3" s="536" t="s">
        <v>487</v>
      </c>
      <c r="B3" s="538" t="s">
        <v>178</v>
      </c>
      <c r="C3" s="539" t="s">
        <v>509</v>
      </c>
      <c r="D3" s="565" t="s">
        <v>539</v>
      </c>
    </row>
    <row r="4" spans="1:38" s="24" customFormat="1" ht="70" customHeight="1" thickTop="1" thickBot="1" x14ac:dyDescent="0.25">
      <c r="A4" s="536" t="s">
        <v>487</v>
      </c>
      <c r="B4" s="538" t="s">
        <v>16</v>
      </c>
      <c r="C4" s="539" t="s">
        <v>56</v>
      </c>
      <c r="D4" s="566" t="s">
        <v>556</v>
      </c>
    </row>
    <row r="5" spans="1:38" s="24" customFormat="1" ht="70" customHeight="1" thickTop="1" thickBot="1" x14ac:dyDescent="0.25">
      <c r="A5" s="536" t="s">
        <v>487</v>
      </c>
      <c r="B5" s="538" t="s">
        <v>18</v>
      </c>
      <c r="C5" s="539" t="s">
        <v>57</v>
      </c>
      <c r="D5" s="566" t="s">
        <v>556</v>
      </c>
    </row>
    <row r="6" spans="1:38" s="1" customFormat="1" ht="70" customHeight="1" thickTop="1" thickBot="1" x14ac:dyDescent="0.25">
      <c r="A6" s="536" t="s">
        <v>487</v>
      </c>
      <c r="B6" s="538" t="s">
        <v>19</v>
      </c>
      <c r="C6" s="539" t="s">
        <v>65</v>
      </c>
      <c r="D6" s="565" t="s">
        <v>563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row>
    <row r="7" spans="1:38" s="24" customFormat="1" ht="70" customHeight="1" thickTop="1" thickBot="1" x14ac:dyDescent="0.25">
      <c r="A7" s="536" t="s">
        <v>487</v>
      </c>
      <c r="B7" s="538" t="s">
        <v>2</v>
      </c>
      <c r="C7" s="539" t="s">
        <v>510</v>
      </c>
      <c r="D7" s="565" t="s">
        <v>574</v>
      </c>
    </row>
    <row r="8" spans="1:38" s="24" customFormat="1" ht="70" customHeight="1" thickTop="1" thickBot="1" x14ac:dyDescent="0.25">
      <c r="A8" s="537" t="s">
        <v>487</v>
      </c>
      <c r="B8" s="538" t="s">
        <v>568</v>
      </c>
      <c r="C8" s="539" t="s">
        <v>59</v>
      </c>
      <c r="D8" s="567" t="s">
        <v>575</v>
      </c>
    </row>
    <row r="9" spans="1:38" s="24" customFormat="1" ht="70" customHeight="1" thickTop="1" thickBot="1" x14ac:dyDescent="0.25">
      <c r="A9" s="537" t="s">
        <v>487</v>
      </c>
      <c r="B9" s="541" t="s">
        <v>258</v>
      </c>
      <c r="C9" s="539" t="s">
        <v>492</v>
      </c>
      <c r="D9" s="566" t="s">
        <v>556</v>
      </c>
    </row>
    <row r="10" spans="1:38" s="24" customFormat="1" ht="70" customHeight="1" thickTop="1" thickBot="1" x14ac:dyDescent="0.25">
      <c r="A10" s="537" t="s">
        <v>487</v>
      </c>
      <c r="B10" s="538" t="s">
        <v>24</v>
      </c>
      <c r="C10" s="539" t="s">
        <v>98</v>
      </c>
      <c r="D10" s="565" t="s">
        <v>563</v>
      </c>
    </row>
    <row r="11" spans="1:38" s="24" customFormat="1" ht="70" customHeight="1" thickTop="1" thickBot="1" x14ac:dyDescent="0.25">
      <c r="A11" s="536" t="s">
        <v>487</v>
      </c>
      <c r="B11" s="538" t="s">
        <v>659</v>
      </c>
      <c r="C11" s="539" t="s">
        <v>60</v>
      </c>
      <c r="D11" s="568" t="s">
        <v>540</v>
      </c>
    </row>
    <row r="12" spans="1:38" s="24" customFormat="1" ht="70" customHeight="1" thickTop="1" thickBot="1" x14ac:dyDescent="0.25">
      <c r="A12" s="536" t="s">
        <v>487</v>
      </c>
      <c r="B12" s="538" t="s">
        <v>515</v>
      </c>
      <c r="C12" s="540" t="s">
        <v>62</v>
      </c>
      <c r="D12" s="565" t="s">
        <v>563</v>
      </c>
    </row>
    <row r="13" spans="1:38" s="24" customFormat="1" ht="70" customHeight="1" thickTop="1" thickBot="1" x14ac:dyDescent="0.25">
      <c r="A13" s="536" t="s">
        <v>487</v>
      </c>
      <c r="B13" s="538" t="s">
        <v>581</v>
      </c>
      <c r="C13" s="539" t="s">
        <v>582</v>
      </c>
      <c r="D13" s="565" t="s">
        <v>539</v>
      </c>
    </row>
    <row r="14" spans="1:38" s="24" customFormat="1" ht="70" customHeight="1" thickTop="1" thickBot="1" x14ac:dyDescent="0.25">
      <c r="A14" s="536" t="s">
        <v>487</v>
      </c>
      <c r="B14" s="538" t="s">
        <v>638</v>
      </c>
      <c r="C14" s="539" t="s">
        <v>398</v>
      </c>
      <c r="D14" s="565" t="s">
        <v>539</v>
      </c>
    </row>
    <row r="15" spans="1:38" ht="20" customHeight="1" thickTop="1" thickBot="1" x14ac:dyDescent="0.25">
      <c r="A15" s="518"/>
      <c r="B15" s="523"/>
      <c r="C15" s="524"/>
      <c r="D15" s="528"/>
    </row>
    <row r="16" spans="1:38" ht="70" customHeight="1" thickTop="1" thickBot="1" x14ac:dyDescent="0.25">
      <c r="A16" s="527" t="s">
        <v>488</v>
      </c>
      <c r="B16" s="538" t="s">
        <v>2</v>
      </c>
      <c r="C16" s="539" t="s">
        <v>280</v>
      </c>
      <c r="D16" s="540" t="s">
        <v>574</v>
      </c>
    </row>
    <row r="17" spans="1:4" ht="70" customHeight="1" thickTop="1" thickBot="1" x14ac:dyDescent="0.25">
      <c r="A17" s="527" t="s">
        <v>488</v>
      </c>
      <c r="B17" s="538" t="s">
        <v>29</v>
      </c>
      <c r="C17" s="539" t="s">
        <v>96</v>
      </c>
      <c r="D17" s="540" t="s">
        <v>556</v>
      </c>
    </row>
    <row r="18" spans="1:4" ht="70" customHeight="1" thickTop="1" thickBot="1" x14ac:dyDescent="0.25">
      <c r="A18" s="527" t="s">
        <v>488</v>
      </c>
      <c r="B18" s="538" t="s">
        <v>185</v>
      </c>
      <c r="C18" s="539" t="s">
        <v>186</v>
      </c>
      <c r="D18" s="540" t="s">
        <v>539</v>
      </c>
    </row>
    <row r="19" spans="1:4" ht="70" customHeight="1" thickTop="1" thickBot="1" x14ac:dyDescent="0.25">
      <c r="A19" s="527" t="s">
        <v>488</v>
      </c>
      <c r="B19" s="541" t="s">
        <v>616</v>
      </c>
      <c r="C19" s="539" t="s">
        <v>78</v>
      </c>
      <c r="D19" s="540" t="s">
        <v>520</v>
      </c>
    </row>
    <row r="20" spans="1:4" ht="70" customHeight="1" thickTop="1" thickBot="1" x14ac:dyDescent="0.25">
      <c r="A20" s="527" t="s">
        <v>488</v>
      </c>
      <c r="B20" s="541" t="s">
        <v>617</v>
      </c>
      <c r="C20" s="539" t="s">
        <v>78</v>
      </c>
      <c r="D20" s="540" t="s">
        <v>521</v>
      </c>
    </row>
    <row r="21" spans="1:4" ht="70" customHeight="1" thickTop="1" thickBot="1" x14ac:dyDescent="0.25">
      <c r="A21" s="527" t="s">
        <v>488</v>
      </c>
      <c r="B21" s="541" t="s">
        <v>618</v>
      </c>
      <c r="C21" s="539" t="s">
        <v>78</v>
      </c>
      <c r="D21" s="540" t="s">
        <v>522</v>
      </c>
    </row>
    <row r="22" spans="1:4" ht="70" customHeight="1" thickTop="1" thickBot="1" x14ac:dyDescent="0.25">
      <c r="A22" s="527" t="s">
        <v>488</v>
      </c>
      <c r="B22" s="541" t="s">
        <v>619</v>
      </c>
      <c r="C22" s="539" t="s">
        <v>78</v>
      </c>
      <c r="D22" s="540" t="s">
        <v>523</v>
      </c>
    </row>
    <row r="23" spans="1:4" ht="70" customHeight="1" thickTop="1" thickBot="1" x14ac:dyDescent="0.25">
      <c r="A23" s="527" t="s">
        <v>488</v>
      </c>
      <c r="B23" s="541" t="s">
        <v>620</v>
      </c>
      <c r="C23" s="539" t="s">
        <v>78</v>
      </c>
      <c r="D23" s="540" t="s">
        <v>519</v>
      </c>
    </row>
    <row r="24" spans="1:4" ht="70" customHeight="1" thickTop="1" thickBot="1" x14ac:dyDescent="0.25">
      <c r="A24" s="527" t="s">
        <v>488</v>
      </c>
      <c r="B24" s="541" t="s">
        <v>566</v>
      </c>
      <c r="C24" s="539" t="s">
        <v>78</v>
      </c>
      <c r="D24" s="540" t="s">
        <v>569</v>
      </c>
    </row>
    <row r="25" spans="1:4" ht="70" customHeight="1" thickTop="1" thickBot="1" x14ac:dyDescent="0.25">
      <c r="A25" s="527" t="s">
        <v>488</v>
      </c>
      <c r="B25" s="541" t="s">
        <v>599</v>
      </c>
      <c r="C25" s="539" t="s">
        <v>78</v>
      </c>
      <c r="D25" s="540" t="s">
        <v>525</v>
      </c>
    </row>
    <row r="26" spans="1:4" ht="70" customHeight="1" thickTop="1" thickBot="1" x14ac:dyDescent="0.25">
      <c r="A26" s="527" t="s">
        <v>488</v>
      </c>
      <c r="B26" s="538" t="s">
        <v>101</v>
      </c>
      <c r="C26" s="540" t="s">
        <v>179</v>
      </c>
      <c r="D26" s="540" t="s">
        <v>539</v>
      </c>
    </row>
    <row r="27" spans="1:4" ht="70" customHeight="1" thickTop="1" thickBot="1" x14ac:dyDescent="0.25">
      <c r="A27" s="527" t="s">
        <v>488</v>
      </c>
      <c r="B27" s="538" t="s">
        <v>55</v>
      </c>
      <c r="C27" s="539" t="s">
        <v>69</v>
      </c>
      <c r="D27" s="540" t="s">
        <v>564</v>
      </c>
    </row>
    <row r="28" spans="1:4" ht="70" customHeight="1" thickTop="1" thickBot="1" x14ac:dyDescent="0.25">
      <c r="A28" s="527" t="s">
        <v>488</v>
      </c>
      <c r="B28" s="538" t="s">
        <v>473</v>
      </c>
      <c r="C28" s="540" t="s">
        <v>56</v>
      </c>
      <c r="D28" s="540" t="s">
        <v>542</v>
      </c>
    </row>
    <row r="29" spans="1:4" ht="70" customHeight="1" thickTop="1" thickBot="1" x14ac:dyDescent="0.25">
      <c r="A29" s="527" t="s">
        <v>488</v>
      </c>
      <c r="B29" s="538" t="s">
        <v>77</v>
      </c>
      <c r="C29" s="539" t="s">
        <v>68</v>
      </c>
      <c r="D29" s="540" t="s">
        <v>539</v>
      </c>
    </row>
    <row r="30" spans="1:4" ht="70" customHeight="1" thickTop="1" thickBot="1" x14ac:dyDescent="0.25">
      <c r="A30" s="527" t="s">
        <v>488</v>
      </c>
      <c r="B30" s="538" t="s">
        <v>33</v>
      </c>
      <c r="C30" s="540" t="s">
        <v>67</v>
      </c>
      <c r="D30" s="540" t="s">
        <v>563</v>
      </c>
    </row>
    <row r="31" spans="1:4" ht="70" customHeight="1" thickTop="1" thickBot="1" x14ac:dyDescent="0.25">
      <c r="A31" s="527" t="s">
        <v>488</v>
      </c>
      <c r="B31" s="538" t="s">
        <v>232</v>
      </c>
      <c r="C31" s="540" t="s">
        <v>79</v>
      </c>
      <c r="D31" s="540" t="s">
        <v>540</v>
      </c>
    </row>
    <row r="32" spans="1:4" ht="70" customHeight="1" thickTop="1" thickBot="1" x14ac:dyDescent="0.25">
      <c r="A32" s="527" t="s">
        <v>488</v>
      </c>
      <c r="B32" s="538" t="s">
        <v>35</v>
      </c>
      <c r="C32" s="540" t="s">
        <v>79</v>
      </c>
      <c r="D32" s="540" t="s">
        <v>542</v>
      </c>
    </row>
    <row r="33" spans="1:21" s="502" customFormat="1" ht="70" customHeight="1" thickTop="1" thickBot="1" x14ac:dyDescent="0.25">
      <c r="A33" s="527" t="s">
        <v>488</v>
      </c>
      <c r="B33" s="538" t="s">
        <v>44</v>
      </c>
      <c r="C33" s="540" t="s">
        <v>79</v>
      </c>
      <c r="D33" s="540" t="s">
        <v>541</v>
      </c>
      <c r="E33" s="486"/>
      <c r="F33" s="486"/>
      <c r="G33" s="486"/>
      <c r="H33" s="486"/>
      <c r="I33" s="486"/>
      <c r="J33" s="486"/>
      <c r="K33" s="486"/>
      <c r="L33" s="486"/>
      <c r="M33" s="486"/>
      <c r="N33" s="486"/>
      <c r="O33" s="486"/>
      <c r="P33" s="486"/>
      <c r="Q33" s="486"/>
      <c r="R33" s="486"/>
      <c r="S33" s="486"/>
      <c r="T33" s="486"/>
      <c r="U33" s="486"/>
    </row>
    <row r="34" spans="1:21" ht="70" customHeight="1" thickTop="1" thickBot="1" x14ac:dyDescent="0.25">
      <c r="A34" s="527" t="s">
        <v>488</v>
      </c>
      <c r="B34" s="538" t="s">
        <v>113</v>
      </c>
      <c r="C34" s="539" t="s">
        <v>170</v>
      </c>
      <c r="D34" s="540" t="s">
        <v>524</v>
      </c>
    </row>
    <row r="35" spans="1:21" ht="70" customHeight="1" thickTop="1" thickBot="1" x14ac:dyDescent="0.25">
      <c r="A35" s="527" t="s">
        <v>488</v>
      </c>
      <c r="B35" s="541" t="s">
        <v>621</v>
      </c>
      <c r="C35" s="540" t="s">
        <v>94</v>
      </c>
      <c r="D35" s="540" t="s">
        <v>520</v>
      </c>
    </row>
    <row r="36" spans="1:21" ht="70" customHeight="1" thickTop="1" thickBot="1" x14ac:dyDescent="0.25">
      <c r="A36" s="527" t="s">
        <v>488</v>
      </c>
      <c r="B36" s="541" t="s">
        <v>622</v>
      </c>
      <c r="C36" s="540" t="s">
        <v>94</v>
      </c>
      <c r="D36" s="540" t="s">
        <v>521</v>
      </c>
    </row>
    <row r="37" spans="1:21" ht="70" customHeight="1" thickTop="1" thickBot="1" x14ac:dyDescent="0.25">
      <c r="A37" s="527" t="s">
        <v>488</v>
      </c>
      <c r="B37" s="541" t="s">
        <v>623</v>
      </c>
      <c r="C37" s="540" t="s">
        <v>94</v>
      </c>
      <c r="D37" s="540" t="s">
        <v>522</v>
      </c>
    </row>
    <row r="38" spans="1:21" s="502" customFormat="1" ht="70" customHeight="1" thickTop="1" thickBot="1" x14ac:dyDescent="0.25">
      <c r="A38" s="527" t="s">
        <v>488</v>
      </c>
      <c r="B38" s="541" t="s">
        <v>624</v>
      </c>
      <c r="C38" s="540" t="s">
        <v>94</v>
      </c>
      <c r="D38" s="540" t="s">
        <v>523</v>
      </c>
      <c r="E38" s="486"/>
      <c r="F38" s="486"/>
      <c r="G38" s="486"/>
      <c r="H38" s="486"/>
      <c r="I38" s="486"/>
      <c r="J38" s="486"/>
      <c r="K38" s="486"/>
      <c r="L38" s="486"/>
      <c r="M38" s="486"/>
      <c r="N38" s="486"/>
      <c r="O38" s="486"/>
      <c r="P38" s="486"/>
      <c r="Q38" s="486"/>
      <c r="R38" s="486"/>
      <c r="S38" s="486"/>
      <c r="T38" s="486"/>
      <c r="U38" s="486"/>
    </row>
    <row r="39" spans="1:21" ht="70" customHeight="1" thickTop="1" thickBot="1" x14ac:dyDescent="0.25">
      <c r="A39" s="527" t="s">
        <v>488</v>
      </c>
      <c r="B39" s="541" t="s">
        <v>625</v>
      </c>
      <c r="C39" s="540" t="s">
        <v>94</v>
      </c>
      <c r="D39" s="540" t="s">
        <v>519</v>
      </c>
    </row>
    <row r="40" spans="1:21" ht="70" customHeight="1" thickTop="1" thickBot="1" x14ac:dyDescent="0.25">
      <c r="A40" s="527" t="s">
        <v>488</v>
      </c>
      <c r="B40" s="541" t="s">
        <v>529</v>
      </c>
      <c r="C40" s="540" t="s">
        <v>94</v>
      </c>
      <c r="D40" s="540" t="s">
        <v>570</v>
      </c>
    </row>
    <row r="41" spans="1:21" ht="70" customHeight="1" thickTop="1" thickBot="1" x14ac:dyDescent="0.25">
      <c r="A41" s="527" t="s">
        <v>488</v>
      </c>
      <c r="B41" s="541" t="s">
        <v>658</v>
      </c>
      <c r="C41" s="540" t="s">
        <v>94</v>
      </c>
      <c r="D41" s="540" t="s">
        <v>571</v>
      </c>
    </row>
    <row r="42" spans="1:21" ht="70" customHeight="1" thickTop="1" thickBot="1" x14ac:dyDescent="0.25">
      <c r="A42" s="527" t="s">
        <v>488</v>
      </c>
      <c r="B42" s="538" t="s">
        <v>636</v>
      </c>
      <c r="C42" s="539" t="s">
        <v>399</v>
      </c>
      <c r="D42" s="540" t="s">
        <v>539</v>
      </c>
    </row>
    <row r="43" spans="1:21" ht="70" customHeight="1" thickTop="1" thickBot="1" x14ac:dyDescent="0.25">
      <c r="A43" s="527" t="s">
        <v>488</v>
      </c>
      <c r="B43" s="538" t="s">
        <v>494</v>
      </c>
      <c r="C43" s="540" t="s">
        <v>201</v>
      </c>
      <c r="D43" s="540" t="s">
        <v>541</v>
      </c>
    </row>
    <row r="44" spans="1:21" ht="70" customHeight="1" thickTop="1" thickBot="1" x14ac:dyDescent="0.25">
      <c r="A44" s="527" t="s">
        <v>488</v>
      </c>
      <c r="B44" s="538" t="s">
        <v>275</v>
      </c>
      <c r="C44" s="540" t="s">
        <v>201</v>
      </c>
      <c r="D44" s="540" t="s">
        <v>542</v>
      </c>
    </row>
    <row r="45" spans="1:21" ht="70" customHeight="1" thickTop="1" thickBot="1" x14ac:dyDescent="0.25">
      <c r="A45" s="527" t="s">
        <v>488</v>
      </c>
      <c r="B45" s="538" t="s">
        <v>47</v>
      </c>
      <c r="C45" s="539" t="s">
        <v>266</v>
      </c>
      <c r="D45" s="540" t="s">
        <v>563</v>
      </c>
    </row>
    <row r="46" spans="1:21" ht="70" customHeight="1" thickTop="1" thickBot="1" x14ac:dyDescent="0.25">
      <c r="A46" s="527" t="s">
        <v>488</v>
      </c>
      <c r="B46" s="541" t="s">
        <v>32</v>
      </c>
      <c r="C46" s="539" t="s">
        <v>266</v>
      </c>
      <c r="D46" s="540" t="s">
        <v>540</v>
      </c>
    </row>
    <row r="47" spans="1:21" ht="70" customHeight="1" thickTop="1" thickBot="1" x14ac:dyDescent="0.25">
      <c r="A47" s="527" t="s">
        <v>488</v>
      </c>
      <c r="B47" s="542" t="s">
        <v>219</v>
      </c>
      <c r="C47" s="539" t="s">
        <v>266</v>
      </c>
      <c r="D47" s="540" t="s">
        <v>541</v>
      </c>
    </row>
    <row r="48" spans="1:21" ht="70" customHeight="1" thickTop="1" thickBot="1" x14ac:dyDescent="0.25">
      <c r="A48" s="527" t="s">
        <v>488</v>
      </c>
      <c r="B48" s="541" t="s">
        <v>220</v>
      </c>
      <c r="C48" s="539" t="s">
        <v>266</v>
      </c>
      <c r="D48" s="540" t="s">
        <v>542</v>
      </c>
    </row>
    <row r="49" spans="1:4" ht="70" customHeight="1" thickTop="1" thickBot="1" x14ac:dyDescent="0.25">
      <c r="A49" s="527" t="s">
        <v>488</v>
      </c>
      <c r="B49" s="538" t="s">
        <v>359</v>
      </c>
      <c r="C49" s="540" t="s">
        <v>112</v>
      </c>
      <c r="D49" s="540" t="s">
        <v>542</v>
      </c>
    </row>
    <row r="50" spans="1:4" ht="70" customHeight="1" thickTop="1" thickBot="1" x14ac:dyDescent="0.25">
      <c r="A50" s="527" t="s">
        <v>488</v>
      </c>
      <c r="B50" s="538" t="s">
        <v>38</v>
      </c>
      <c r="C50" s="540" t="s">
        <v>112</v>
      </c>
      <c r="D50" s="540" t="s">
        <v>563</v>
      </c>
    </row>
    <row r="51" spans="1:4" ht="70" customHeight="1" thickTop="1" thickBot="1" x14ac:dyDescent="0.25">
      <c r="A51" s="527" t="s">
        <v>488</v>
      </c>
      <c r="B51" s="543" t="s">
        <v>637</v>
      </c>
      <c r="C51" s="539" t="s">
        <v>108</v>
      </c>
      <c r="D51" s="540" t="s">
        <v>539</v>
      </c>
    </row>
    <row r="52" spans="1:4" ht="70" customHeight="1" thickTop="1" thickBot="1" x14ac:dyDescent="0.25">
      <c r="A52" s="527" t="s">
        <v>488</v>
      </c>
      <c r="B52" s="538" t="s">
        <v>567</v>
      </c>
      <c r="C52" s="540" t="s">
        <v>450</v>
      </c>
      <c r="D52" s="540" t="s">
        <v>571</v>
      </c>
    </row>
    <row r="53" spans="1:4" ht="70" customHeight="1" thickTop="1" thickBot="1" x14ac:dyDescent="0.25">
      <c r="A53" s="527" t="s">
        <v>488</v>
      </c>
      <c r="B53" s="542" t="s">
        <v>639</v>
      </c>
      <c r="C53" s="539" t="s">
        <v>109</v>
      </c>
      <c r="D53" s="540" t="s">
        <v>656</v>
      </c>
    </row>
    <row r="54" spans="1:4" ht="20" customHeight="1" thickTop="1" thickBot="1" x14ac:dyDescent="0.25">
      <c r="A54" s="518"/>
      <c r="B54" s="544"/>
      <c r="C54" s="545"/>
      <c r="D54" s="546"/>
    </row>
    <row r="55" spans="1:4" ht="70" customHeight="1" thickTop="1" thickBot="1" x14ac:dyDescent="0.25">
      <c r="A55" s="529" t="s">
        <v>489</v>
      </c>
      <c r="B55" s="538" t="s">
        <v>2</v>
      </c>
      <c r="C55" s="539" t="s">
        <v>400</v>
      </c>
      <c r="D55" s="540" t="s">
        <v>574</v>
      </c>
    </row>
    <row r="56" spans="1:4" ht="70" customHeight="1" thickTop="1" thickBot="1" x14ac:dyDescent="0.25">
      <c r="A56" s="530" t="s">
        <v>489</v>
      </c>
      <c r="B56" s="541" t="s">
        <v>626</v>
      </c>
      <c r="C56" s="539" t="s">
        <v>78</v>
      </c>
      <c r="D56" s="540" t="s">
        <v>520</v>
      </c>
    </row>
    <row r="57" spans="1:4" ht="70" customHeight="1" thickTop="1" thickBot="1" x14ac:dyDescent="0.25">
      <c r="A57" s="527" t="s">
        <v>489</v>
      </c>
      <c r="B57" s="541" t="s">
        <v>627</v>
      </c>
      <c r="C57" s="539" t="s">
        <v>78</v>
      </c>
      <c r="D57" s="540" t="s">
        <v>521</v>
      </c>
    </row>
    <row r="58" spans="1:4" ht="70" customHeight="1" thickTop="1" thickBot="1" x14ac:dyDescent="0.25">
      <c r="A58" s="527" t="s">
        <v>489</v>
      </c>
      <c r="B58" s="541" t="s">
        <v>628</v>
      </c>
      <c r="C58" s="539" t="s">
        <v>78</v>
      </c>
      <c r="D58" s="540" t="s">
        <v>522</v>
      </c>
    </row>
    <row r="59" spans="1:4" ht="70" customHeight="1" thickTop="1" thickBot="1" x14ac:dyDescent="0.25">
      <c r="A59" s="527" t="s">
        <v>489</v>
      </c>
      <c r="B59" s="541" t="s">
        <v>629</v>
      </c>
      <c r="C59" s="539" t="s">
        <v>78</v>
      </c>
      <c r="D59" s="540" t="s">
        <v>523</v>
      </c>
    </row>
    <row r="60" spans="1:4" ht="70" customHeight="1" thickTop="1" thickBot="1" x14ac:dyDescent="0.25">
      <c r="A60" s="527" t="s">
        <v>489</v>
      </c>
      <c r="B60" s="541" t="s">
        <v>630</v>
      </c>
      <c r="C60" s="539" t="s">
        <v>78</v>
      </c>
      <c r="D60" s="540" t="s">
        <v>519</v>
      </c>
    </row>
    <row r="61" spans="1:4" ht="70" customHeight="1" thickTop="1" thickBot="1" x14ac:dyDescent="0.25">
      <c r="A61" s="527" t="s">
        <v>489</v>
      </c>
      <c r="B61" s="541" t="s">
        <v>604</v>
      </c>
      <c r="C61" s="539" t="s">
        <v>78</v>
      </c>
      <c r="D61" s="540" t="s">
        <v>572</v>
      </c>
    </row>
    <row r="62" spans="1:4" ht="70" customHeight="1" thickTop="1" thickBot="1" x14ac:dyDescent="0.25">
      <c r="A62" s="531" t="s">
        <v>489</v>
      </c>
      <c r="B62" s="543" t="s">
        <v>651</v>
      </c>
      <c r="C62" s="539" t="s">
        <v>78</v>
      </c>
      <c r="D62" s="540" t="s">
        <v>525</v>
      </c>
    </row>
    <row r="63" spans="1:4" ht="70" customHeight="1" thickTop="1" thickBot="1" x14ac:dyDescent="0.25">
      <c r="A63" s="530" t="s">
        <v>489</v>
      </c>
      <c r="B63" s="538" t="s">
        <v>55</v>
      </c>
      <c r="C63" s="539" t="s">
        <v>69</v>
      </c>
      <c r="D63" s="540" t="s">
        <v>526</v>
      </c>
    </row>
    <row r="64" spans="1:4" ht="70" customHeight="1" thickTop="1" thickBot="1" x14ac:dyDescent="0.25">
      <c r="A64" s="527" t="s">
        <v>489</v>
      </c>
      <c r="B64" s="538" t="s">
        <v>5</v>
      </c>
      <c r="C64" s="539" t="s">
        <v>68</v>
      </c>
      <c r="D64" s="540" t="s">
        <v>539</v>
      </c>
    </row>
    <row r="65" spans="1:21" s="490" customFormat="1" ht="70" customHeight="1" thickTop="1" thickBot="1" x14ac:dyDescent="0.25">
      <c r="A65" s="527" t="s">
        <v>489</v>
      </c>
      <c r="B65" s="538" t="s">
        <v>652</v>
      </c>
      <c r="C65" s="540" t="s">
        <v>79</v>
      </c>
      <c r="D65" s="540" t="s">
        <v>563</v>
      </c>
      <c r="E65" s="486"/>
      <c r="F65" s="486"/>
      <c r="G65" s="486"/>
      <c r="H65" s="486"/>
      <c r="I65" s="486"/>
      <c r="J65" s="486"/>
      <c r="K65" s="486"/>
      <c r="L65" s="486"/>
      <c r="M65" s="486"/>
      <c r="N65" s="486"/>
      <c r="O65" s="486"/>
      <c r="P65" s="486"/>
      <c r="Q65" s="486"/>
      <c r="R65" s="486"/>
      <c r="S65" s="486"/>
      <c r="T65" s="486"/>
      <c r="U65" s="486"/>
    </row>
    <row r="66" spans="1:21" s="490" customFormat="1" ht="70" customHeight="1" thickTop="1" thickBot="1" x14ac:dyDescent="0.25">
      <c r="A66" s="527" t="s">
        <v>489</v>
      </c>
      <c r="B66" s="538" t="s">
        <v>590</v>
      </c>
      <c r="C66" s="547" t="s">
        <v>79</v>
      </c>
      <c r="D66" s="540" t="s">
        <v>541</v>
      </c>
      <c r="E66" s="486"/>
      <c r="F66" s="486"/>
      <c r="G66" s="486"/>
      <c r="H66" s="486"/>
      <c r="I66" s="486"/>
      <c r="J66" s="486"/>
      <c r="K66" s="486"/>
      <c r="L66" s="486"/>
      <c r="M66" s="486"/>
      <c r="N66" s="486"/>
      <c r="O66" s="486"/>
      <c r="P66" s="486"/>
      <c r="Q66" s="486"/>
      <c r="R66" s="486"/>
      <c r="S66" s="486"/>
      <c r="T66" s="486"/>
      <c r="U66" s="486"/>
    </row>
    <row r="67" spans="1:21" s="490" customFormat="1" ht="70" customHeight="1" thickTop="1" thickBot="1" x14ac:dyDescent="0.25">
      <c r="A67" s="527" t="s">
        <v>489</v>
      </c>
      <c r="B67" s="538" t="s">
        <v>544</v>
      </c>
      <c r="C67" s="540" t="s">
        <v>79</v>
      </c>
      <c r="D67" s="540" t="s">
        <v>542</v>
      </c>
      <c r="E67" s="486"/>
      <c r="F67" s="486"/>
      <c r="G67" s="486"/>
      <c r="H67" s="486"/>
      <c r="I67" s="486"/>
      <c r="J67" s="486"/>
      <c r="K67" s="486"/>
      <c r="L67" s="486"/>
      <c r="M67" s="486"/>
      <c r="N67" s="486"/>
      <c r="O67" s="486"/>
      <c r="P67" s="486"/>
      <c r="Q67" s="486"/>
      <c r="R67" s="486"/>
      <c r="S67" s="486"/>
      <c r="T67" s="486"/>
      <c r="U67" s="486"/>
    </row>
    <row r="68" spans="1:21" s="490" customFormat="1" ht="70" customHeight="1" thickTop="1" thickBot="1" x14ac:dyDescent="0.25">
      <c r="A68" s="527" t="s">
        <v>489</v>
      </c>
      <c r="B68" s="538" t="s">
        <v>662</v>
      </c>
      <c r="C68" s="540" t="s">
        <v>80</v>
      </c>
      <c r="D68" s="540" t="s">
        <v>539</v>
      </c>
      <c r="E68" s="486"/>
      <c r="F68" s="486"/>
      <c r="G68" s="486"/>
      <c r="H68" s="486"/>
      <c r="I68" s="486"/>
      <c r="J68" s="486"/>
      <c r="K68" s="486"/>
      <c r="L68" s="486"/>
      <c r="M68" s="486"/>
      <c r="N68" s="486"/>
      <c r="O68" s="486"/>
      <c r="P68" s="486"/>
      <c r="Q68" s="486"/>
      <c r="R68" s="486"/>
      <c r="S68" s="486"/>
      <c r="T68" s="486"/>
      <c r="U68" s="486"/>
    </row>
    <row r="69" spans="1:21" s="490" customFormat="1" ht="70" customHeight="1" thickTop="1" thickBot="1" x14ac:dyDescent="0.25">
      <c r="A69" s="527" t="s">
        <v>489</v>
      </c>
      <c r="B69" s="538" t="s">
        <v>257</v>
      </c>
      <c r="C69" s="539" t="s">
        <v>169</v>
      </c>
      <c r="D69" s="540" t="s">
        <v>524</v>
      </c>
      <c r="E69" s="486"/>
      <c r="F69" s="486"/>
      <c r="G69" s="486"/>
      <c r="H69" s="486"/>
      <c r="I69" s="486"/>
      <c r="J69" s="486"/>
      <c r="K69" s="486"/>
      <c r="L69" s="486"/>
      <c r="M69" s="486"/>
      <c r="N69" s="486"/>
      <c r="O69" s="486"/>
      <c r="P69" s="486"/>
      <c r="Q69" s="486"/>
      <c r="R69" s="486"/>
      <c r="S69" s="486"/>
      <c r="T69" s="486"/>
      <c r="U69" s="486"/>
    </row>
    <row r="70" spans="1:21" ht="70" customHeight="1" thickTop="1" thickBot="1" x14ac:dyDescent="0.25">
      <c r="A70" s="527" t="s">
        <v>489</v>
      </c>
      <c r="B70" s="538" t="s">
        <v>653</v>
      </c>
      <c r="C70" s="540" t="s">
        <v>547</v>
      </c>
      <c r="D70" s="540" t="s">
        <v>539</v>
      </c>
    </row>
    <row r="71" spans="1:21" ht="70" customHeight="1" thickTop="1" thickBot="1" x14ac:dyDescent="0.25">
      <c r="A71" s="527" t="s">
        <v>489</v>
      </c>
      <c r="B71" s="538" t="s">
        <v>36</v>
      </c>
      <c r="C71" s="540" t="s">
        <v>74</v>
      </c>
      <c r="D71" s="540" t="s">
        <v>541</v>
      </c>
    </row>
    <row r="72" spans="1:21" s="490" customFormat="1" ht="70" customHeight="1" thickTop="1" thickBot="1" x14ac:dyDescent="0.25">
      <c r="A72" s="527" t="s">
        <v>489</v>
      </c>
      <c r="B72" s="538" t="s">
        <v>636</v>
      </c>
      <c r="C72" s="539" t="s">
        <v>401</v>
      </c>
      <c r="D72" s="540" t="s">
        <v>539</v>
      </c>
      <c r="E72" s="486"/>
      <c r="F72" s="486"/>
      <c r="G72" s="486"/>
      <c r="H72" s="486"/>
      <c r="I72" s="486"/>
      <c r="J72" s="486"/>
      <c r="K72" s="486"/>
      <c r="L72" s="486"/>
      <c r="M72" s="486"/>
      <c r="N72" s="486"/>
      <c r="O72" s="486"/>
      <c r="P72" s="486"/>
      <c r="Q72" s="486"/>
      <c r="R72" s="486"/>
      <c r="S72" s="486"/>
      <c r="T72" s="486"/>
      <c r="U72" s="486"/>
    </row>
    <row r="73" spans="1:21" ht="70" customHeight="1" thickTop="1" thickBot="1" x14ac:dyDescent="0.25">
      <c r="A73" s="527" t="s">
        <v>489</v>
      </c>
      <c r="B73" s="538" t="s">
        <v>48</v>
      </c>
      <c r="C73" s="547">
        <v>0.60069444444444442</v>
      </c>
      <c r="D73" s="540" t="s">
        <v>539</v>
      </c>
    </row>
    <row r="74" spans="1:21" ht="70" customHeight="1" thickTop="1" thickBot="1" x14ac:dyDescent="0.25">
      <c r="A74" s="527" t="s">
        <v>489</v>
      </c>
      <c r="B74" s="541" t="s">
        <v>631</v>
      </c>
      <c r="C74" s="540" t="s">
        <v>84</v>
      </c>
      <c r="D74" s="540" t="s">
        <v>520</v>
      </c>
    </row>
    <row r="75" spans="1:21" ht="70" customHeight="1" thickTop="1" thickBot="1" x14ac:dyDescent="0.25">
      <c r="A75" s="527" t="s">
        <v>489</v>
      </c>
      <c r="B75" s="541" t="s">
        <v>632</v>
      </c>
      <c r="C75" s="540" t="s">
        <v>84</v>
      </c>
      <c r="D75" s="540" t="s">
        <v>521</v>
      </c>
    </row>
    <row r="76" spans="1:21" ht="70" customHeight="1" thickTop="1" thickBot="1" x14ac:dyDescent="0.25">
      <c r="A76" s="527" t="s">
        <v>489</v>
      </c>
      <c r="B76" s="541" t="s">
        <v>633</v>
      </c>
      <c r="C76" s="540" t="s">
        <v>84</v>
      </c>
      <c r="D76" s="540" t="s">
        <v>522</v>
      </c>
    </row>
    <row r="77" spans="1:21" ht="70" customHeight="1" thickTop="1" thickBot="1" x14ac:dyDescent="0.25">
      <c r="A77" s="527" t="s">
        <v>489</v>
      </c>
      <c r="B77" s="541" t="s">
        <v>634</v>
      </c>
      <c r="C77" s="540" t="s">
        <v>84</v>
      </c>
      <c r="D77" s="540" t="s">
        <v>523</v>
      </c>
    </row>
    <row r="78" spans="1:21" ht="70" customHeight="1" thickTop="1" thickBot="1" x14ac:dyDescent="0.25">
      <c r="A78" s="527" t="s">
        <v>489</v>
      </c>
      <c r="B78" s="541" t="s">
        <v>635</v>
      </c>
      <c r="C78" s="540" t="s">
        <v>84</v>
      </c>
      <c r="D78" s="540" t="s">
        <v>519</v>
      </c>
    </row>
    <row r="79" spans="1:21" ht="70" customHeight="1" thickTop="1" thickBot="1" x14ac:dyDescent="0.25">
      <c r="A79" s="527" t="s">
        <v>489</v>
      </c>
      <c r="B79" s="541" t="s">
        <v>654</v>
      </c>
      <c r="C79" s="540" t="s">
        <v>84</v>
      </c>
      <c r="D79" s="540" t="s">
        <v>525</v>
      </c>
    </row>
    <row r="80" spans="1:21" ht="70" customHeight="1" thickTop="1" thickBot="1" x14ac:dyDescent="0.25">
      <c r="A80" s="527" t="s">
        <v>489</v>
      </c>
      <c r="B80" s="541" t="s">
        <v>606</v>
      </c>
      <c r="C80" s="540" t="s">
        <v>84</v>
      </c>
      <c r="D80" s="540" t="s">
        <v>572</v>
      </c>
    </row>
    <row r="81" spans="1:21" ht="70" customHeight="1" thickTop="1" thickBot="1" x14ac:dyDescent="0.25">
      <c r="A81" s="532" t="s">
        <v>489</v>
      </c>
      <c r="B81" s="543" t="s">
        <v>637</v>
      </c>
      <c r="C81" s="540" t="s">
        <v>171</v>
      </c>
      <c r="D81" s="540" t="s">
        <v>539</v>
      </c>
    </row>
    <row r="82" spans="1:21" ht="70" customHeight="1" thickTop="1" thickBot="1" x14ac:dyDescent="0.25">
      <c r="A82" s="527" t="s">
        <v>489</v>
      </c>
      <c r="B82" s="538" t="s">
        <v>657</v>
      </c>
      <c r="C82" s="547">
        <v>0.63541666666666663</v>
      </c>
      <c r="D82" s="540" t="s">
        <v>539</v>
      </c>
    </row>
    <row r="83" spans="1:21" ht="70" customHeight="1" thickTop="1" thickBot="1" x14ac:dyDescent="0.25">
      <c r="A83" s="527" t="s">
        <v>489</v>
      </c>
      <c r="B83" s="538" t="s">
        <v>655</v>
      </c>
      <c r="C83" s="548" t="s">
        <v>85</v>
      </c>
      <c r="D83" s="540" t="s">
        <v>539</v>
      </c>
    </row>
    <row r="84" spans="1:21" ht="70" customHeight="1" thickTop="1" thickBot="1" x14ac:dyDescent="0.25">
      <c r="A84" s="533" t="s">
        <v>489</v>
      </c>
      <c r="B84" s="542" t="s">
        <v>211</v>
      </c>
      <c r="C84" s="549" t="s">
        <v>499</v>
      </c>
      <c r="D84" s="550" t="s">
        <v>556</v>
      </c>
      <c r="E84" s="491"/>
      <c r="F84" s="491"/>
      <c r="G84" s="491"/>
      <c r="H84" s="491"/>
      <c r="I84" s="491"/>
      <c r="J84" s="491"/>
      <c r="K84" s="491"/>
      <c r="L84" s="491"/>
      <c r="M84" s="491"/>
      <c r="N84" s="491"/>
      <c r="O84" s="491"/>
      <c r="P84" s="491"/>
      <c r="Q84" s="491"/>
      <c r="R84" s="491"/>
      <c r="S84" s="491"/>
      <c r="T84" s="491"/>
      <c r="U84" s="491"/>
    </row>
    <row r="85" spans="1:21" ht="20" customHeight="1" thickTop="1" thickBot="1" x14ac:dyDescent="0.25">
      <c r="A85" s="489"/>
      <c r="B85" s="544"/>
      <c r="C85" s="545"/>
      <c r="D85" s="546"/>
    </row>
    <row r="86" spans="1:21" s="490" customFormat="1" ht="70" customHeight="1" thickTop="1" thickBot="1" x14ac:dyDescent="0.25">
      <c r="A86" s="533" t="s">
        <v>10</v>
      </c>
      <c r="B86" s="538" t="s">
        <v>649</v>
      </c>
      <c r="C86" s="539" t="s">
        <v>505</v>
      </c>
      <c r="D86" s="540" t="s">
        <v>573</v>
      </c>
      <c r="E86" s="486"/>
      <c r="F86" s="486"/>
      <c r="G86" s="486"/>
      <c r="H86" s="486"/>
      <c r="I86" s="486"/>
      <c r="J86" s="486"/>
      <c r="K86" s="486"/>
      <c r="L86" s="486"/>
      <c r="M86" s="486"/>
      <c r="N86" s="486"/>
      <c r="O86" s="486"/>
      <c r="P86" s="486"/>
      <c r="Q86" s="486"/>
      <c r="R86" s="486"/>
      <c r="S86" s="486"/>
      <c r="T86" s="486"/>
      <c r="U86" s="486"/>
    </row>
    <row r="87" spans="1:21" ht="70" customHeight="1" thickTop="1" thickBot="1" x14ac:dyDescent="0.25">
      <c r="A87" s="527" t="s">
        <v>10</v>
      </c>
      <c r="B87" s="538" t="s">
        <v>376</v>
      </c>
      <c r="C87" s="539" t="s">
        <v>3</v>
      </c>
      <c r="D87" s="550" t="s">
        <v>556</v>
      </c>
    </row>
    <row r="88" spans="1:21" ht="70" customHeight="1" thickTop="1" thickBot="1" x14ac:dyDescent="0.25">
      <c r="A88" s="527" t="s">
        <v>10</v>
      </c>
      <c r="B88" s="538" t="s">
        <v>650</v>
      </c>
      <c r="C88" s="539" t="s">
        <v>502</v>
      </c>
      <c r="D88" s="540" t="s">
        <v>573</v>
      </c>
    </row>
    <row r="89" spans="1:21" ht="70" customHeight="1" thickTop="1" thickBot="1" x14ac:dyDescent="0.25">
      <c r="A89" s="533" t="s">
        <v>10</v>
      </c>
      <c r="B89" s="538" t="s">
        <v>1</v>
      </c>
      <c r="C89" s="539" t="s">
        <v>589</v>
      </c>
      <c r="D89" s="540" t="s">
        <v>522</v>
      </c>
    </row>
    <row r="90" spans="1:21" ht="70" customHeight="1" thickTop="1" thickBot="1" x14ac:dyDescent="0.25">
      <c r="A90" s="533" t="s">
        <v>10</v>
      </c>
      <c r="B90" s="538" t="s">
        <v>661</v>
      </c>
      <c r="C90" s="539" t="s">
        <v>589</v>
      </c>
      <c r="D90" s="540" t="s">
        <v>523</v>
      </c>
    </row>
    <row r="91" spans="1:21" ht="70" customHeight="1" thickTop="1" thickBot="1" x14ac:dyDescent="0.25">
      <c r="A91" s="533" t="s">
        <v>10</v>
      </c>
      <c r="B91" s="538" t="s">
        <v>26</v>
      </c>
      <c r="C91" s="539" t="s">
        <v>585</v>
      </c>
      <c r="D91" s="540" t="s">
        <v>523</v>
      </c>
    </row>
    <row r="92" spans="1:21" ht="70" customHeight="1" thickTop="1" thickBot="1" x14ac:dyDescent="0.25">
      <c r="A92" s="534" t="s">
        <v>10</v>
      </c>
      <c r="B92" s="538" t="s">
        <v>27</v>
      </c>
      <c r="C92" s="539" t="s">
        <v>586</v>
      </c>
      <c r="D92" s="540" t="s">
        <v>523</v>
      </c>
    </row>
    <row r="93" spans="1:21" ht="70" hidden="1" customHeight="1" thickTop="1" thickBot="1" x14ac:dyDescent="0.25">
      <c r="A93" s="514"/>
      <c r="B93" s="515"/>
      <c r="C93" s="516"/>
      <c r="D93" s="517"/>
    </row>
    <row r="94" spans="1:21" ht="70" customHeight="1" thickTop="1" thickBot="1" x14ac:dyDescent="0.25">
      <c r="A94" s="492"/>
      <c r="B94" s="493"/>
      <c r="C94" s="493"/>
      <c r="D94" s="494"/>
    </row>
    <row r="95" spans="1:21" ht="70" customHeight="1" thickTop="1" thickBot="1" x14ac:dyDescent="0.25">
      <c r="A95" s="495"/>
      <c r="B95" s="493"/>
      <c r="C95" s="495"/>
      <c r="D95" s="494"/>
    </row>
    <row r="96" spans="1:21" ht="70" customHeight="1" thickTop="1" thickBot="1" x14ac:dyDescent="0.25">
      <c r="A96" s="493"/>
      <c r="B96" s="493"/>
      <c r="C96" s="495"/>
      <c r="D96" s="494"/>
    </row>
    <row r="97" spans="1:37" ht="70" customHeight="1" thickTop="1" thickBot="1" x14ac:dyDescent="0.25">
      <c r="A97" s="495"/>
      <c r="B97" s="493"/>
      <c r="C97" s="495"/>
      <c r="D97" s="494"/>
    </row>
    <row r="98" spans="1:37" ht="70" customHeight="1" thickTop="1" thickBot="1" x14ac:dyDescent="0.25">
      <c r="A98" s="493"/>
      <c r="B98" s="493"/>
      <c r="C98" s="496"/>
      <c r="D98" s="494"/>
    </row>
    <row r="99" spans="1:37" ht="70" customHeight="1" thickTop="1" thickBot="1" x14ac:dyDescent="0.25">
      <c r="A99" s="493"/>
      <c r="B99" s="493"/>
      <c r="C99" s="495"/>
      <c r="D99" s="494"/>
    </row>
    <row r="100" spans="1:37" ht="70" customHeight="1" thickTop="1" thickBot="1" x14ac:dyDescent="0.25">
      <c r="A100" s="493"/>
      <c r="B100" s="493"/>
      <c r="C100" s="495"/>
      <c r="D100" s="494"/>
    </row>
    <row r="101" spans="1:37" ht="70" customHeight="1" thickTop="1" thickBot="1" x14ac:dyDescent="0.25">
      <c r="A101" s="495"/>
      <c r="B101" s="493"/>
      <c r="C101" s="495"/>
      <c r="D101" s="494"/>
    </row>
    <row r="102" spans="1:37" s="499" customFormat="1" ht="70" customHeight="1" thickTop="1" x14ac:dyDescent="0.2">
      <c r="A102" s="496"/>
      <c r="B102" s="497"/>
      <c r="C102" s="496"/>
      <c r="D102" s="498"/>
    </row>
    <row r="103" spans="1:37" s="499" customFormat="1" ht="70" customHeight="1" x14ac:dyDescent="0.2">
      <c r="A103" s="496"/>
      <c r="B103" s="497"/>
      <c r="C103" s="496"/>
      <c r="D103" s="496"/>
    </row>
    <row r="104" spans="1:37" s="499" customFormat="1" ht="70" customHeight="1" x14ac:dyDescent="0.2">
      <c r="A104" s="496"/>
      <c r="B104" s="497"/>
      <c r="C104" s="496"/>
      <c r="D104" s="496"/>
    </row>
    <row r="105" spans="1:37" s="499" customFormat="1" ht="70" customHeight="1" x14ac:dyDescent="0.2">
      <c r="A105" s="496"/>
      <c r="B105" s="497"/>
      <c r="C105" s="496"/>
      <c r="D105" s="496"/>
    </row>
    <row r="106" spans="1:37" ht="70" customHeight="1" x14ac:dyDescent="0.2">
      <c r="A106" s="495"/>
      <c r="B106" s="493"/>
      <c r="C106" s="495"/>
      <c r="D106" s="496"/>
    </row>
    <row r="107" spans="1:37" ht="70" customHeight="1" x14ac:dyDescent="0.2">
      <c r="A107" s="495"/>
      <c r="B107" s="493"/>
      <c r="C107" s="495"/>
      <c r="D107" s="496"/>
    </row>
    <row r="108" spans="1:37" ht="70" customHeight="1" x14ac:dyDescent="0.2">
      <c r="A108" s="495"/>
      <c r="B108" s="493"/>
      <c r="C108" s="495"/>
      <c r="D108" s="496"/>
    </row>
    <row r="109" spans="1:37" s="501" customFormat="1" ht="70" customHeight="1" x14ac:dyDescent="0.2">
      <c r="A109" s="495"/>
      <c r="B109" s="493"/>
      <c r="C109" s="495"/>
      <c r="D109" s="496"/>
      <c r="E109" s="486"/>
      <c r="F109" s="486"/>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row>
    <row r="110" spans="1:37" s="501" customFormat="1" ht="70" customHeight="1" x14ac:dyDescent="0.2">
      <c r="A110" s="495"/>
      <c r="B110" s="493"/>
      <c r="C110" s="495"/>
      <c r="D110" s="496"/>
      <c r="E110" s="486"/>
      <c r="F110" s="486"/>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row>
    <row r="111" spans="1:37" s="501" customFormat="1" ht="70" customHeight="1" x14ac:dyDescent="0.2">
      <c r="A111" s="495"/>
      <c r="B111" s="493"/>
      <c r="C111" s="495"/>
      <c r="D111" s="496"/>
      <c r="E111" s="486"/>
      <c r="F111" s="486"/>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row>
    <row r="112" spans="1:37" s="501" customFormat="1" ht="70" customHeight="1" x14ac:dyDescent="0.2">
      <c r="A112" s="495"/>
      <c r="B112" s="493"/>
      <c r="C112" s="495"/>
      <c r="D112" s="496"/>
      <c r="E112" s="486"/>
      <c r="F112" s="486"/>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row>
    <row r="113" spans="1:37" s="501" customFormat="1" ht="70" customHeight="1" x14ac:dyDescent="0.2">
      <c r="A113" s="495"/>
      <c r="B113" s="493"/>
      <c r="C113" s="495"/>
      <c r="D113" s="496"/>
      <c r="E113" s="486"/>
      <c r="F113" s="486"/>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row>
    <row r="114" spans="1:37" s="501" customFormat="1" ht="70" customHeight="1" x14ac:dyDescent="0.2">
      <c r="A114" s="495"/>
      <c r="B114" s="493"/>
      <c r="C114" s="495"/>
      <c r="D114" s="496"/>
      <c r="E114" s="486"/>
      <c r="F114" s="486"/>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row>
    <row r="115" spans="1:37" s="501" customFormat="1" ht="70" customHeight="1" x14ac:dyDescent="0.2">
      <c r="A115" s="495"/>
      <c r="B115" s="493"/>
      <c r="C115" s="495"/>
      <c r="D115" s="496"/>
      <c r="E115" s="486"/>
      <c r="F115" s="486"/>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row>
    <row r="116" spans="1:37" s="501" customFormat="1" ht="70" customHeight="1" x14ac:dyDescent="0.2">
      <c r="A116" s="495"/>
      <c r="B116" s="493"/>
      <c r="C116" s="495"/>
      <c r="D116" s="496"/>
      <c r="E116" s="486"/>
      <c r="F116" s="486"/>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row>
    <row r="117" spans="1:37" s="501" customFormat="1" ht="70" customHeight="1" x14ac:dyDescent="0.2">
      <c r="A117" s="495"/>
      <c r="B117" s="493"/>
      <c r="C117" s="495"/>
      <c r="D117" s="496"/>
      <c r="E117" s="486"/>
      <c r="F117" s="486"/>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row>
    <row r="118" spans="1:37" s="501" customFormat="1" ht="70" customHeight="1" x14ac:dyDescent="0.2">
      <c r="A118" s="495"/>
      <c r="B118" s="493"/>
      <c r="C118" s="495"/>
      <c r="D118" s="496"/>
      <c r="E118" s="486"/>
      <c r="F118" s="486"/>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row>
    <row r="119" spans="1:37" s="501" customFormat="1" ht="70" customHeight="1" x14ac:dyDescent="0.2">
      <c r="A119" s="495"/>
      <c r="B119" s="493"/>
      <c r="C119" s="495"/>
      <c r="D119" s="496"/>
      <c r="E119" s="486"/>
      <c r="F119" s="486"/>
      <c r="G119" s="486"/>
      <c r="H119" s="486"/>
      <c r="I119" s="486"/>
      <c r="J119" s="486"/>
      <c r="K119" s="486"/>
      <c r="L119" s="486"/>
      <c r="M119" s="486"/>
      <c r="N119" s="486"/>
      <c r="O119" s="486"/>
      <c r="P119" s="486"/>
      <c r="Q119" s="486"/>
      <c r="R119" s="486"/>
      <c r="S119" s="486"/>
      <c r="T119" s="486"/>
      <c r="U119" s="486"/>
      <c r="V119" s="486"/>
      <c r="W119" s="486"/>
      <c r="X119" s="486"/>
      <c r="Y119" s="486"/>
      <c r="Z119" s="486"/>
      <c r="AA119" s="486"/>
      <c r="AB119" s="486"/>
      <c r="AC119" s="486"/>
      <c r="AD119" s="486"/>
      <c r="AE119" s="486"/>
      <c r="AF119" s="486"/>
      <c r="AG119" s="486"/>
      <c r="AH119" s="486"/>
      <c r="AI119" s="486"/>
      <c r="AJ119" s="486"/>
      <c r="AK119" s="486"/>
    </row>
    <row r="120" spans="1:37" s="501" customFormat="1" ht="70" customHeight="1" x14ac:dyDescent="0.2">
      <c r="A120" s="495"/>
      <c r="B120" s="493"/>
      <c r="C120" s="495"/>
      <c r="D120" s="496"/>
      <c r="E120" s="486"/>
      <c r="F120" s="486"/>
      <c r="G120" s="486"/>
      <c r="H120" s="486"/>
      <c r="I120" s="486"/>
      <c r="J120" s="486"/>
      <c r="K120" s="486"/>
      <c r="L120" s="486"/>
      <c r="M120" s="486"/>
      <c r="N120" s="486"/>
      <c r="O120" s="486"/>
      <c r="P120" s="486"/>
      <c r="Q120" s="486"/>
      <c r="R120" s="486"/>
      <c r="S120" s="486"/>
      <c r="T120" s="486"/>
      <c r="U120" s="486"/>
      <c r="V120" s="486"/>
      <c r="W120" s="486"/>
      <c r="X120" s="486"/>
      <c r="Y120" s="486"/>
      <c r="Z120" s="486"/>
      <c r="AA120" s="486"/>
      <c r="AB120" s="486"/>
      <c r="AC120" s="486"/>
      <c r="AD120" s="486"/>
      <c r="AE120" s="486"/>
      <c r="AF120" s="486"/>
      <c r="AG120" s="486"/>
      <c r="AH120" s="486"/>
      <c r="AI120" s="486"/>
      <c r="AJ120" s="486"/>
      <c r="AK120" s="486"/>
    </row>
    <row r="121" spans="1:37" s="501" customFormat="1" ht="70" customHeight="1" x14ac:dyDescent="0.2">
      <c r="A121" s="495"/>
      <c r="B121" s="493"/>
      <c r="C121" s="495"/>
      <c r="D121" s="496"/>
      <c r="E121" s="486"/>
      <c r="F121" s="486"/>
      <c r="G121" s="486"/>
      <c r="H121" s="486"/>
      <c r="I121" s="486"/>
      <c r="J121" s="486"/>
      <c r="K121" s="486"/>
      <c r="L121" s="486"/>
      <c r="M121" s="486"/>
      <c r="N121" s="486"/>
      <c r="O121" s="486"/>
      <c r="P121" s="486"/>
      <c r="Q121" s="486"/>
      <c r="R121" s="486"/>
      <c r="S121" s="486"/>
      <c r="T121" s="486"/>
      <c r="U121" s="486"/>
      <c r="V121" s="486"/>
      <c r="W121" s="486"/>
      <c r="X121" s="486"/>
      <c r="Y121" s="486"/>
      <c r="Z121" s="486"/>
      <c r="AA121" s="486"/>
      <c r="AB121" s="486"/>
      <c r="AC121" s="486"/>
      <c r="AD121" s="486"/>
      <c r="AE121" s="486"/>
      <c r="AF121" s="486"/>
      <c r="AG121" s="486"/>
      <c r="AH121" s="486"/>
      <c r="AI121" s="486"/>
      <c r="AJ121" s="486"/>
      <c r="AK121" s="486"/>
    </row>
    <row r="122" spans="1:37" s="501" customFormat="1" ht="70" customHeight="1" x14ac:dyDescent="0.2">
      <c r="A122" s="495"/>
      <c r="B122" s="493"/>
      <c r="C122" s="495"/>
      <c r="D122" s="496"/>
      <c r="E122" s="486"/>
      <c r="F122" s="486"/>
      <c r="G122" s="486"/>
      <c r="H122" s="486"/>
      <c r="I122" s="486"/>
      <c r="J122" s="486"/>
      <c r="K122" s="486"/>
      <c r="L122" s="486"/>
      <c r="M122" s="486"/>
      <c r="N122" s="486"/>
      <c r="O122" s="486"/>
      <c r="P122" s="486"/>
      <c r="Q122" s="486"/>
      <c r="R122" s="486"/>
      <c r="S122" s="486"/>
      <c r="T122" s="486"/>
      <c r="U122" s="486"/>
      <c r="V122" s="486"/>
      <c r="W122" s="486"/>
      <c r="X122" s="486"/>
      <c r="Y122" s="486"/>
      <c r="Z122" s="486"/>
      <c r="AA122" s="486"/>
      <c r="AB122" s="486"/>
      <c r="AC122" s="486"/>
      <c r="AD122" s="486"/>
      <c r="AE122" s="486"/>
      <c r="AF122" s="486"/>
      <c r="AG122" s="486"/>
      <c r="AH122" s="486"/>
      <c r="AI122" s="486"/>
      <c r="AJ122" s="486"/>
      <c r="AK122" s="486"/>
    </row>
    <row r="123" spans="1:37" s="501" customFormat="1" ht="70" customHeight="1" x14ac:dyDescent="0.2">
      <c r="A123" s="495"/>
      <c r="B123" s="493"/>
      <c r="C123" s="495"/>
      <c r="D123" s="496"/>
      <c r="E123" s="486"/>
      <c r="F123" s="486"/>
      <c r="G123" s="486"/>
      <c r="H123" s="486"/>
      <c r="I123" s="486"/>
      <c r="J123" s="486"/>
      <c r="K123" s="486"/>
      <c r="L123" s="486"/>
      <c r="M123" s="486"/>
      <c r="N123" s="486"/>
      <c r="O123" s="486"/>
      <c r="P123" s="486"/>
      <c r="Q123" s="486"/>
      <c r="R123" s="486"/>
      <c r="S123" s="486"/>
      <c r="T123" s="486"/>
      <c r="U123" s="486"/>
      <c r="V123" s="486"/>
      <c r="W123" s="486"/>
      <c r="X123" s="486"/>
      <c r="Y123" s="486"/>
      <c r="Z123" s="486"/>
      <c r="AA123" s="486"/>
      <c r="AB123" s="486"/>
      <c r="AC123" s="486"/>
      <c r="AD123" s="486"/>
      <c r="AE123" s="486"/>
      <c r="AF123" s="486"/>
      <c r="AG123" s="486"/>
      <c r="AH123" s="486"/>
      <c r="AI123" s="486"/>
      <c r="AJ123" s="486"/>
      <c r="AK123" s="486"/>
    </row>
    <row r="124" spans="1:37" s="501" customFormat="1" ht="70" customHeight="1" x14ac:dyDescent="0.2">
      <c r="A124" s="495"/>
      <c r="B124" s="493"/>
      <c r="C124" s="495"/>
      <c r="D124" s="496"/>
      <c r="E124" s="486"/>
      <c r="F124" s="486"/>
      <c r="G124" s="486"/>
      <c r="H124" s="486"/>
      <c r="I124" s="486"/>
      <c r="J124" s="486"/>
      <c r="K124" s="486"/>
      <c r="L124" s="486"/>
      <c r="M124" s="486"/>
      <c r="N124" s="486"/>
      <c r="O124" s="486"/>
      <c r="P124" s="486"/>
      <c r="Q124" s="486"/>
      <c r="R124" s="486"/>
      <c r="S124" s="486"/>
      <c r="T124" s="486"/>
      <c r="U124" s="486"/>
      <c r="V124" s="486"/>
      <c r="W124" s="486"/>
      <c r="X124" s="486"/>
      <c r="Y124" s="486"/>
      <c r="Z124" s="486"/>
      <c r="AA124" s="486"/>
      <c r="AB124" s="486"/>
      <c r="AC124" s="486"/>
      <c r="AD124" s="486"/>
      <c r="AE124" s="486"/>
      <c r="AF124" s="486"/>
      <c r="AG124" s="486"/>
      <c r="AH124" s="486"/>
      <c r="AI124" s="486"/>
      <c r="AJ124" s="486"/>
      <c r="AK124" s="486"/>
    </row>
    <row r="125" spans="1:37" s="503" customFormat="1" ht="70" customHeight="1" x14ac:dyDescent="0.2">
      <c r="A125" s="495"/>
      <c r="B125" s="493"/>
      <c r="C125" s="495"/>
      <c r="D125" s="496"/>
      <c r="E125" s="486"/>
      <c r="F125" s="486"/>
      <c r="G125" s="486"/>
      <c r="H125" s="486"/>
      <c r="I125" s="486"/>
      <c r="J125" s="486"/>
      <c r="K125" s="486"/>
      <c r="L125" s="486"/>
      <c r="M125" s="486"/>
      <c r="N125" s="486"/>
      <c r="O125" s="486"/>
      <c r="P125" s="486"/>
      <c r="Q125" s="486"/>
      <c r="R125" s="486"/>
      <c r="S125" s="486"/>
      <c r="T125" s="486"/>
      <c r="U125" s="486"/>
      <c r="V125" s="486"/>
      <c r="W125" s="486"/>
      <c r="X125" s="486"/>
      <c r="Y125" s="486"/>
      <c r="Z125" s="486"/>
      <c r="AA125" s="486"/>
      <c r="AB125" s="486"/>
      <c r="AC125" s="486"/>
      <c r="AD125" s="486"/>
      <c r="AE125" s="486"/>
      <c r="AF125" s="486"/>
      <c r="AG125" s="486"/>
      <c r="AH125" s="486"/>
      <c r="AI125" s="486"/>
      <c r="AJ125" s="486"/>
      <c r="AK125" s="486"/>
    </row>
    <row r="126" spans="1:37" s="503" customFormat="1" ht="70" customHeight="1" x14ac:dyDescent="0.2">
      <c r="A126" s="495"/>
      <c r="B126" s="493"/>
      <c r="C126" s="495"/>
      <c r="D126" s="496"/>
      <c r="E126" s="486"/>
      <c r="F126" s="486"/>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row>
    <row r="127" spans="1:37" s="503" customFormat="1" ht="70" customHeight="1" x14ac:dyDescent="0.2">
      <c r="A127" s="495"/>
      <c r="B127" s="493"/>
      <c r="C127" s="495"/>
      <c r="D127" s="496"/>
      <c r="E127" s="486"/>
      <c r="F127" s="486"/>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row>
    <row r="128" spans="1:37" s="503" customFormat="1" ht="70" customHeight="1" x14ac:dyDescent="0.2">
      <c r="A128" s="495"/>
      <c r="B128" s="493"/>
      <c r="C128" s="495"/>
      <c r="D128" s="496"/>
      <c r="E128" s="486"/>
      <c r="F128" s="486"/>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row>
    <row r="129" spans="1:37" s="503" customFormat="1" ht="70" customHeight="1" x14ac:dyDescent="0.2">
      <c r="A129" s="495"/>
      <c r="B129" s="493"/>
      <c r="C129" s="495"/>
      <c r="D129" s="496"/>
      <c r="E129" s="486"/>
      <c r="F129" s="486"/>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row>
  </sheetData>
  <printOptions horizontalCentered="1" verticalCentered="1"/>
  <pageMargins left="0.25" right="0.25" top="0.75" bottom="0.75" header="0.05" footer="0.05"/>
  <pageSetup paperSize="3" scale="20" fitToHeight="2"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B32D-3AEB-BE45-80EA-56B0BD80C6F6}">
  <sheetPr>
    <pageSetUpPr fitToPage="1"/>
  </sheetPr>
  <dimension ref="A1:H128"/>
  <sheetViews>
    <sheetView showGridLines="0" zoomScale="64" zoomScaleNormal="64" workbookViewId="0">
      <selection activeCell="B16" sqref="B16"/>
    </sheetView>
  </sheetViews>
  <sheetFormatPr baseColWidth="10" defaultColWidth="11.1640625" defaultRowHeight="30" customHeight="1" x14ac:dyDescent="0.2"/>
  <cols>
    <col min="1" max="1" width="10.5" style="24" customWidth="1"/>
    <col min="2" max="2" width="16.83203125" style="62" bestFit="1" customWidth="1"/>
    <col min="3" max="3" width="134.5" style="196" customWidth="1"/>
    <col min="4" max="4" width="42.5" style="256" customWidth="1"/>
    <col min="5" max="5" width="33.5" style="62" customWidth="1"/>
    <col min="6" max="6" width="34.33203125" style="26" customWidth="1"/>
    <col min="7" max="8" width="10.5" style="24" customWidth="1"/>
    <col min="9" max="16384" width="11.1640625" style="24"/>
  </cols>
  <sheetData>
    <row r="1" spans="2:6" ht="30" customHeight="1" x14ac:dyDescent="0.2">
      <c r="B1" s="130"/>
      <c r="C1" s="4"/>
      <c r="D1" s="242"/>
      <c r="E1" s="26"/>
      <c r="F1" s="197"/>
    </row>
    <row r="2" spans="2:6" s="60" customFormat="1" ht="60" customHeight="1" thickBot="1" x14ac:dyDescent="0.25">
      <c r="B2" s="220" t="s">
        <v>443</v>
      </c>
      <c r="C2" s="221" t="s">
        <v>194</v>
      </c>
      <c r="D2" s="243" t="s">
        <v>0</v>
      </c>
      <c r="E2" s="220" t="s">
        <v>13</v>
      </c>
      <c r="F2" s="228" t="s">
        <v>444</v>
      </c>
    </row>
    <row r="3" spans="2:6" ht="60" customHeight="1" thickTop="1" thickBot="1" x14ac:dyDescent="0.25">
      <c r="B3" s="209" t="s">
        <v>15</v>
      </c>
      <c r="C3" s="200" t="s">
        <v>465</v>
      </c>
      <c r="D3" s="244" t="s">
        <v>182</v>
      </c>
      <c r="E3" s="202" t="s">
        <v>17</v>
      </c>
      <c r="F3" s="215" t="s">
        <v>5</v>
      </c>
    </row>
    <row r="4" spans="2:6" ht="60" customHeight="1" thickTop="1" thickBot="1" x14ac:dyDescent="0.25">
      <c r="B4" s="209" t="s">
        <v>15</v>
      </c>
      <c r="C4" s="204" t="s">
        <v>16</v>
      </c>
      <c r="D4" s="245" t="s">
        <v>56</v>
      </c>
      <c r="E4" s="202" t="s">
        <v>17</v>
      </c>
      <c r="F4" s="215" t="s">
        <v>146</v>
      </c>
    </row>
    <row r="5" spans="2:6" ht="60" customHeight="1" thickTop="1" thickBot="1" x14ac:dyDescent="0.25">
      <c r="B5" s="209" t="s">
        <v>15</v>
      </c>
      <c r="C5" s="204" t="s">
        <v>18</v>
      </c>
      <c r="D5" s="245" t="s">
        <v>57</v>
      </c>
      <c r="E5" s="202" t="s">
        <v>17</v>
      </c>
      <c r="F5" s="215" t="s">
        <v>146</v>
      </c>
    </row>
    <row r="6" spans="2:6" ht="60" customHeight="1" thickTop="1" thickBot="1" x14ac:dyDescent="0.25">
      <c r="B6" s="209" t="s">
        <v>15</v>
      </c>
      <c r="C6" s="204" t="s">
        <v>19</v>
      </c>
      <c r="D6" s="245" t="s">
        <v>65</v>
      </c>
      <c r="E6" s="202" t="s">
        <v>17</v>
      </c>
      <c r="F6" s="215" t="s">
        <v>159</v>
      </c>
    </row>
    <row r="7" spans="2:6" ht="60" customHeight="1" thickTop="1" thickBot="1" x14ac:dyDescent="0.25">
      <c r="B7" s="209" t="s">
        <v>15</v>
      </c>
      <c r="C7" s="222" t="s">
        <v>258</v>
      </c>
      <c r="D7" s="245" t="s">
        <v>166</v>
      </c>
      <c r="E7" s="202" t="s">
        <v>17</v>
      </c>
      <c r="F7" s="215" t="s">
        <v>145</v>
      </c>
    </row>
    <row r="8" spans="2:6" ht="60" customHeight="1" thickTop="1" thickBot="1" x14ac:dyDescent="0.25">
      <c r="B8" s="209" t="s">
        <v>15</v>
      </c>
      <c r="C8" s="200" t="s">
        <v>2</v>
      </c>
      <c r="D8" s="213" t="s">
        <v>447</v>
      </c>
      <c r="E8" s="202" t="s">
        <v>17</v>
      </c>
      <c r="F8" s="215" t="s">
        <v>155</v>
      </c>
    </row>
    <row r="9" spans="2:6" ht="60" customHeight="1" thickTop="1" thickBot="1" x14ac:dyDescent="0.25">
      <c r="B9" s="209" t="s">
        <v>15</v>
      </c>
      <c r="C9" s="204" t="s">
        <v>223</v>
      </c>
      <c r="D9" s="245" t="s">
        <v>222</v>
      </c>
      <c r="E9" s="202" t="s">
        <v>22</v>
      </c>
      <c r="F9" s="215" t="s">
        <v>147</v>
      </c>
    </row>
    <row r="10" spans="2:6" ht="60" customHeight="1" thickTop="1" thickBot="1" x14ac:dyDescent="0.25">
      <c r="B10" s="209" t="s">
        <v>15</v>
      </c>
      <c r="C10" s="200" t="s">
        <v>435</v>
      </c>
      <c r="D10" s="246" t="s">
        <v>59</v>
      </c>
      <c r="E10" s="202" t="s">
        <v>92</v>
      </c>
      <c r="F10" s="215" t="s">
        <v>203</v>
      </c>
    </row>
    <row r="11" spans="2:6" s="274" customFormat="1" ht="60" customHeight="1" thickTop="1" thickBot="1" x14ac:dyDescent="0.25">
      <c r="B11" s="209" t="s">
        <v>15</v>
      </c>
      <c r="C11" s="208" t="s">
        <v>1</v>
      </c>
      <c r="D11" s="205" t="s">
        <v>98</v>
      </c>
      <c r="E11" s="202" t="s">
        <v>17</v>
      </c>
      <c r="F11" s="215" t="s">
        <v>304</v>
      </c>
    </row>
    <row r="12" spans="2:6" ht="60" customHeight="1" thickTop="1" thickBot="1" x14ac:dyDescent="0.25">
      <c r="B12" s="209" t="s">
        <v>15</v>
      </c>
      <c r="C12" s="204" t="s">
        <v>23</v>
      </c>
      <c r="D12" s="245" t="s">
        <v>58</v>
      </c>
      <c r="E12" s="202" t="s">
        <v>17</v>
      </c>
      <c r="F12" s="215" t="s">
        <v>303</v>
      </c>
    </row>
    <row r="13" spans="2:6" ht="60" customHeight="1" thickTop="1" thickBot="1" x14ac:dyDescent="0.25">
      <c r="B13" s="209" t="s">
        <v>15</v>
      </c>
      <c r="C13" s="204" t="s">
        <v>472</v>
      </c>
      <c r="D13" s="245" t="s">
        <v>60</v>
      </c>
      <c r="E13" s="202" t="s">
        <v>17</v>
      </c>
      <c r="F13" s="235" t="s">
        <v>142</v>
      </c>
    </row>
    <row r="14" spans="2:6" ht="60" customHeight="1" thickTop="1" thickBot="1" x14ac:dyDescent="0.25">
      <c r="B14" s="209" t="s">
        <v>15</v>
      </c>
      <c r="C14" s="204" t="s">
        <v>24</v>
      </c>
      <c r="D14" s="245" t="s">
        <v>61</v>
      </c>
      <c r="E14" s="202" t="s">
        <v>17</v>
      </c>
      <c r="F14" s="215" t="s">
        <v>159</v>
      </c>
    </row>
    <row r="15" spans="2:6" ht="60" customHeight="1" thickTop="1" thickBot="1" x14ac:dyDescent="0.25">
      <c r="B15" s="209" t="s">
        <v>15</v>
      </c>
      <c r="C15" s="204" t="s">
        <v>232</v>
      </c>
      <c r="D15" s="245" t="s">
        <v>171</v>
      </c>
      <c r="E15" s="202" t="s">
        <v>17</v>
      </c>
      <c r="F15" s="215" t="s">
        <v>145</v>
      </c>
    </row>
    <row r="16" spans="2:6" ht="60" customHeight="1" thickTop="1" thickBot="1" x14ac:dyDescent="0.25">
      <c r="B16" s="209" t="s">
        <v>15</v>
      </c>
      <c r="C16" s="204" t="s">
        <v>26</v>
      </c>
      <c r="D16" s="245" t="s">
        <v>62</v>
      </c>
      <c r="E16" s="202" t="s">
        <v>17</v>
      </c>
      <c r="F16" s="215" t="s">
        <v>304</v>
      </c>
    </row>
    <row r="17" spans="2:6" ht="60" customHeight="1" thickTop="1" thickBot="1" x14ac:dyDescent="0.25">
      <c r="B17" s="209" t="s">
        <v>15</v>
      </c>
      <c r="C17" s="204" t="s">
        <v>27</v>
      </c>
      <c r="D17" s="245" t="s">
        <v>63</v>
      </c>
      <c r="E17" s="202" t="s">
        <v>17</v>
      </c>
      <c r="F17" s="215" t="s">
        <v>303</v>
      </c>
    </row>
    <row r="18" spans="2:6" ht="60" customHeight="1" thickTop="1" thickBot="1" x14ac:dyDescent="0.25">
      <c r="B18" s="209" t="s">
        <v>15</v>
      </c>
      <c r="C18" s="204" t="s">
        <v>406</v>
      </c>
      <c r="D18" s="245" t="s">
        <v>450</v>
      </c>
      <c r="E18" s="202" t="s">
        <v>22</v>
      </c>
      <c r="F18" s="215" t="s">
        <v>5</v>
      </c>
    </row>
    <row r="19" spans="2:6" ht="60" customHeight="1" thickTop="1" x14ac:dyDescent="0.2">
      <c r="B19" s="231" t="s">
        <v>15</v>
      </c>
      <c r="C19" s="232" t="s">
        <v>466</v>
      </c>
      <c r="D19" s="247" t="s">
        <v>398</v>
      </c>
      <c r="E19" s="233" t="s">
        <v>22</v>
      </c>
      <c r="F19" s="234" t="s">
        <v>5</v>
      </c>
    </row>
    <row r="20" spans="2:6" ht="17" customHeight="1" x14ac:dyDescent="0.2">
      <c r="B20" s="217"/>
      <c r="C20" s="216"/>
      <c r="D20" s="248"/>
      <c r="E20" s="217"/>
      <c r="F20" s="217"/>
    </row>
    <row r="21" spans="2:6" ht="60" customHeight="1" x14ac:dyDescent="0.2">
      <c r="B21" s="220" t="s">
        <v>443</v>
      </c>
      <c r="C21" s="221" t="s">
        <v>194</v>
      </c>
      <c r="D21" s="243" t="s">
        <v>0</v>
      </c>
      <c r="E21" s="220" t="s">
        <v>13</v>
      </c>
      <c r="F21" s="220" t="s">
        <v>444</v>
      </c>
    </row>
    <row r="22" spans="2:6" ht="60" customHeight="1" thickBot="1" x14ac:dyDescent="0.25">
      <c r="B22" s="224" t="s">
        <v>28</v>
      </c>
      <c r="C22" s="225" t="s">
        <v>2</v>
      </c>
      <c r="D22" s="249" t="s">
        <v>280</v>
      </c>
      <c r="E22" s="226" t="s">
        <v>17</v>
      </c>
      <c r="F22" s="227" t="s">
        <v>155</v>
      </c>
    </row>
    <row r="23" spans="2:6" ht="60" customHeight="1" thickTop="1" thickBot="1" x14ac:dyDescent="0.25">
      <c r="B23" s="209" t="s">
        <v>28</v>
      </c>
      <c r="C23" s="204" t="s">
        <v>29</v>
      </c>
      <c r="D23" s="250" t="s">
        <v>96</v>
      </c>
      <c r="E23" s="202" t="s">
        <v>30</v>
      </c>
      <c r="F23" s="215" t="s">
        <v>311</v>
      </c>
    </row>
    <row r="24" spans="2:6" ht="60" customHeight="1" thickTop="1" thickBot="1" x14ac:dyDescent="0.25">
      <c r="B24" s="209" t="s">
        <v>28</v>
      </c>
      <c r="C24" s="204" t="s">
        <v>185</v>
      </c>
      <c r="D24" s="250" t="s">
        <v>186</v>
      </c>
      <c r="E24" s="202" t="s">
        <v>22</v>
      </c>
      <c r="F24" s="215" t="s">
        <v>5</v>
      </c>
    </row>
    <row r="25" spans="2:6" ht="60" customHeight="1" thickTop="1" thickBot="1" x14ac:dyDescent="0.25">
      <c r="B25" s="209" t="s">
        <v>28</v>
      </c>
      <c r="C25" s="204" t="s">
        <v>101</v>
      </c>
      <c r="D25" s="214" t="s">
        <v>179</v>
      </c>
      <c r="E25" s="202" t="s">
        <v>17</v>
      </c>
      <c r="F25" s="215" t="s">
        <v>5</v>
      </c>
    </row>
    <row r="26" spans="2:6" ht="60" customHeight="1" thickTop="1" thickBot="1" x14ac:dyDescent="0.25">
      <c r="B26" s="209" t="s">
        <v>28</v>
      </c>
      <c r="C26" s="237" t="s">
        <v>409</v>
      </c>
      <c r="D26" s="213" t="s">
        <v>78</v>
      </c>
      <c r="E26" s="202" t="s">
        <v>17</v>
      </c>
      <c r="F26" s="215" t="s">
        <v>298</v>
      </c>
    </row>
    <row r="27" spans="2:6" ht="60" customHeight="1" thickTop="1" thickBot="1" x14ac:dyDescent="0.25">
      <c r="B27" s="209" t="s">
        <v>28</v>
      </c>
      <c r="C27" s="237" t="s">
        <v>418</v>
      </c>
      <c r="D27" s="213" t="s">
        <v>78</v>
      </c>
      <c r="E27" s="202" t="s">
        <v>17</v>
      </c>
      <c r="F27" s="215" t="s">
        <v>297</v>
      </c>
    </row>
    <row r="28" spans="2:6" ht="60" customHeight="1" thickTop="1" thickBot="1" x14ac:dyDescent="0.25">
      <c r="B28" s="209" t="s">
        <v>28</v>
      </c>
      <c r="C28" s="237" t="s">
        <v>419</v>
      </c>
      <c r="D28" s="213" t="s">
        <v>78</v>
      </c>
      <c r="E28" s="202" t="s">
        <v>17</v>
      </c>
      <c r="F28" s="215" t="s">
        <v>296</v>
      </c>
    </row>
    <row r="29" spans="2:6" ht="60" customHeight="1" thickTop="1" thickBot="1" x14ac:dyDescent="0.25">
      <c r="B29" s="209" t="s">
        <v>28</v>
      </c>
      <c r="C29" s="237" t="s">
        <v>420</v>
      </c>
      <c r="D29" s="213" t="s">
        <v>78</v>
      </c>
      <c r="E29" s="202" t="s">
        <v>17</v>
      </c>
      <c r="F29" s="215" t="s">
        <v>295</v>
      </c>
    </row>
    <row r="30" spans="2:6" ht="60" customHeight="1" thickTop="1" thickBot="1" x14ac:dyDescent="0.25">
      <c r="B30" s="209" t="s">
        <v>28</v>
      </c>
      <c r="C30" s="237" t="s">
        <v>421</v>
      </c>
      <c r="D30" s="213" t="s">
        <v>78</v>
      </c>
      <c r="E30" s="202" t="s">
        <v>17</v>
      </c>
      <c r="F30" s="215" t="s">
        <v>294</v>
      </c>
    </row>
    <row r="31" spans="2:6" ht="60" customHeight="1" thickTop="1" thickBot="1" x14ac:dyDescent="0.25">
      <c r="B31" s="209" t="s">
        <v>28</v>
      </c>
      <c r="C31" s="237" t="s">
        <v>422</v>
      </c>
      <c r="D31" s="213" t="s">
        <v>446</v>
      </c>
      <c r="E31" s="202" t="s">
        <v>17</v>
      </c>
      <c r="F31" s="215" t="s">
        <v>302</v>
      </c>
    </row>
    <row r="32" spans="2:6" ht="60" customHeight="1" thickTop="1" thickBot="1" x14ac:dyDescent="0.25">
      <c r="B32" s="209" t="s">
        <v>28</v>
      </c>
      <c r="C32" s="237" t="s">
        <v>423</v>
      </c>
      <c r="D32" s="213" t="s">
        <v>446</v>
      </c>
      <c r="E32" s="202" t="s">
        <v>17</v>
      </c>
      <c r="F32" s="215" t="s">
        <v>293</v>
      </c>
    </row>
    <row r="33" spans="2:6" ht="60" customHeight="1" thickTop="1" thickBot="1" x14ac:dyDescent="0.25">
      <c r="B33" s="209" t="s">
        <v>28</v>
      </c>
      <c r="C33" s="200" t="s">
        <v>55</v>
      </c>
      <c r="D33" s="213" t="s">
        <v>69</v>
      </c>
      <c r="E33" s="202" t="s">
        <v>17</v>
      </c>
      <c r="F33" s="215" t="s">
        <v>299</v>
      </c>
    </row>
    <row r="34" spans="2:6" ht="60" customHeight="1" thickTop="1" thickBot="1" x14ac:dyDescent="0.25">
      <c r="B34" s="209" t="s">
        <v>28</v>
      </c>
      <c r="C34" s="200" t="s">
        <v>77</v>
      </c>
      <c r="D34" s="244" t="s">
        <v>68</v>
      </c>
      <c r="E34" s="202" t="s">
        <v>17</v>
      </c>
      <c r="F34" s="215" t="s">
        <v>5</v>
      </c>
    </row>
    <row r="35" spans="2:6" ht="60" customHeight="1" thickTop="1" thickBot="1" x14ac:dyDescent="0.25">
      <c r="B35" s="209" t="s">
        <v>28</v>
      </c>
      <c r="C35" s="204" t="s">
        <v>459</v>
      </c>
      <c r="D35" s="214" t="s">
        <v>56</v>
      </c>
      <c r="E35" s="202" t="s">
        <v>17</v>
      </c>
      <c r="F35" s="215" t="s">
        <v>159</v>
      </c>
    </row>
    <row r="36" spans="2:6" ht="60" customHeight="1" thickTop="1" thickBot="1" x14ac:dyDescent="0.25">
      <c r="B36" s="209" t="s">
        <v>28</v>
      </c>
      <c r="C36" s="204" t="s">
        <v>479</v>
      </c>
      <c r="D36" s="214" t="s">
        <v>56</v>
      </c>
      <c r="E36" s="202" t="s">
        <v>17</v>
      </c>
      <c r="F36" s="215" t="s">
        <v>146</v>
      </c>
    </row>
    <row r="37" spans="2:6" ht="60" customHeight="1" thickTop="1" thickBot="1" x14ac:dyDescent="0.25">
      <c r="B37" s="209" t="s">
        <v>28</v>
      </c>
      <c r="C37" s="204" t="s">
        <v>33</v>
      </c>
      <c r="D37" s="214" t="s">
        <v>67</v>
      </c>
      <c r="E37" s="202" t="s">
        <v>17</v>
      </c>
      <c r="F37" s="215" t="s">
        <v>305</v>
      </c>
    </row>
    <row r="38" spans="2:6" ht="60" customHeight="1" thickTop="1" thickBot="1" x14ac:dyDescent="0.25">
      <c r="B38" s="209" t="s">
        <v>28</v>
      </c>
      <c r="C38" s="204" t="s">
        <v>467</v>
      </c>
      <c r="D38" s="214" t="s">
        <v>79</v>
      </c>
      <c r="E38" s="202" t="s">
        <v>17</v>
      </c>
      <c r="F38" s="215" t="s">
        <v>145</v>
      </c>
    </row>
    <row r="39" spans="2:6" ht="60" hidden="1" customHeight="1" thickTop="1" thickBot="1" x14ac:dyDescent="0.25">
      <c r="B39" s="209" t="s">
        <v>28</v>
      </c>
      <c r="C39" s="222" t="s">
        <v>380</v>
      </c>
      <c r="D39" s="250" t="s">
        <v>370</v>
      </c>
      <c r="E39" s="202" t="s">
        <v>17</v>
      </c>
      <c r="F39" s="215" t="s">
        <v>146</v>
      </c>
    </row>
    <row r="40" spans="2:6" ht="60" customHeight="1" thickTop="1" thickBot="1" x14ac:dyDescent="0.25">
      <c r="B40" s="209" t="s">
        <v>28</v>
      </c>
      <c r="C40" s="204" t="s">
        <v>460</v>
      </c>
      <c r="D40" s="250" t="s">
        <v>170</v>
      </c>
      <c r="E40" s="202" t="s">
        <v>22</v>
      </c>
      <c r="F40" s="215" t="s">
        <v>478</v>
      </c>
    </row>
    <row r="41" spans="2:6" ht="60" customHeight="1" thickTop="1" thickBot="1" x14ac:dyDescent="0.25">
      <c r="B41" s="220" t="s">
        <v>443</v>
      </c>
      <c r="C41" s="221" t="s">
        <v>194</v>
      </c>
      <c r="D41" s="243" t="s">
        <v>0</v>
      </c>
      <c r="E41" s="220" t="s">
        <v>13</v>
      </c>
      <c r="F41" s="220" t="s">
        <v>444</v>
      </c>
    </row>
    <row r="42" spans="2:6" ht="60" customHeight="1" thickTop="1" thickBot="1" x14ac:dyDescent="0.25">
      <c r="B42" s="209" t="s">
        <v>28</v>
      </c>
      <c r="C42" s="313" t="s">
        <v>412</v>
      </c>
      <c r="D42" s="214" t="s">
        <v>356</v>
      </c>
      <c r="E42" s="202" t="s">
        <v>17</v>
      </c>
      <c r="F42" s="215" t="s">
        <v>298</v>
      </c>
    </row>
    <row r="43" spans="2:6" ht="60" customHeight="1" thickTop="1" thickBot="1" x14ac:dyDescent="0.25">
      <c r="B43" s="209" t="s">
        <v>28</v>
      </c>
      <c r="C43" s="314" t="s">
        <v>413</v>
      </c>
      <c r="D43" s="214" t="s">
        <v>94</v>
      </c>
      <c r="E43" s="202" t="s">
        <v>17</v>
      </c>
      <c r="F43" s="215" t="s">
        <v>297</v>
      </c>
    </row>
    <row r="44" spans="2:6" ht="60" customHeight="1" thickTop="1" thickBot="1" x14ac:dyDescent="0.25">
      <c r="B44" s="209" t="s">
        <v>28</v>
      </c>
      <c r="C44" s="314" t="s">
        <v>414</v>
      </c>
      <c r="D44" s="214" t="s">
        <v>94</v>
      </c>
      <c r="E44" s="202" t="s">
        <v>17</v>
      </c>
      <c r="F44" s="215" t="s">
        <v>296</v>
      </c>
    </row>
    <row r="45" spans="2:6" ht="60" customHeight="1" thickTop="1" thickBot="1" x14ac:dyDescent="0.25">
      <c r="B45" s="209" t="s">
        <v>28</v>
      </c>
      <c r="C45" s="315" t="s">
        <v>480</v>
      </c>
      <c r="D45" s="214" t="s">
        <v>94</v>
      </c>
      <c r="E45" s="202" t="s">
        <v>17</v>
      </c>
      <c r="F45" s="215" t="s">
        <v>295</v>
      </c>
    </row>
    <row r="46" spans="2:6" ht="60" customHeight="1" thickTop="1" thickBot="1" x14ac:dyDescent="0.25">
      <c r="B46" s="209" t="s">
        <v>28</v>
      </c>
      <c r="C46" s="315" t="s">
        <v>416</v>
      </c>
      <c r="D46" s="214" t="s">
        <v>94</v>
      </c>
      <c r="E46" s="202" t="s">
        <v>17</v>
      </c>
      <c r="F46" s="215" t="s">
        <v>294</v>
      </c>
    </row>
    <row r="47" spans="2:6" ht="60" customHeight="1" thickTop="1" thickBot="1" x14ac:dyDescent="0.25">
      <c r="B47" s="209" t="s">
        <v>28</v>
      </c>
      <c r="C47" s="315" t="s">
        <v>417</v>
      </c>
      <c r="D47" s="214" t="s">
        <v>94</v>
      </c>
      <c r="E47" s="202" t="s">
        <v>17</v>
      </c>
      <c r="F47" s="215" t="s">
        <v>339</v>
      </c>
    </row>
    <row r="48" spans="2:6" ht="60" customHeight="1" thickTop="1" thickBot="1" x14ac:dyDescent="0.25">
      <c r="B48" s="209" t="s">
        <v>28</v>
      </c>
      <c r="C48" s="316" t="s">
        <v>469</v>
      </c>
      <c r="D48" s="214" t="s">
        <v>59</v>
      </c>
      <c r="E48" s="202" t="s">
        <v>17</v>
      </c>
      <c r="F48" s="215" t="s">
        <v>142</v>
      </c>
    </row>
    <row r="49" spans="2:6" ht="60" customHeight="1" thickTop="1" thickBot="1" x14ac:dyDescent="0.25">
      <c r="B49" s="209" t="s">
        <v>28</v>
      </c>
      <c r="C49" s="204" t="s">
        <v>468</v>
      </c>
      <c r="D49" s="214" t="s">
        <v>201</v>
      </c>
      <c r="E49" s="203" t="s">
        <v>17</v>
      </c>
      <c r="F49" s="223" t="s">
        <v>145</v>
      </c>
    </row>
    <row r="50" spans="2:6" ht="60" customHeight="1" thickTop="1" thickBot="1" x14ac:dyDescent="0.25">
      <c r="B50" s="209" t="s">
        <v>28</v>
      </c>
      <c r="C50" s="204" t="s">
        <v>275</v>
      </c>
      <c r="D50" s="214" t="s">
        <v>201</v>
      </c>
      <c r="E50" s="202" t="s">
        <v>17</v>
      </c>
      <c r="F50" s="210" t="s">
        <v>143</v>
      </c>
    </row>
    <row r="51" spans="2:6" ht="60" customHeight="1" thickTop="1" thickBot="1" x14ac:dyDescent="0.25">
      <c r="B51" s="209" t="s">
        <v>28</v>
      </c>
      <c r="C51" s="200" t="s">
        <v>5</v>
      </c>
      <c r="D51" s="244" t="s">
        <v>399</v>
      </c>
      <c r="E51" s="202" t="s">
        <v>17</v>
      </c>
      <c r="F51" s="210" t="s">
        <v>5</v>
      </c>
    </row>
    <row r="52" spans="2:6" ht="60" customHeight="1" thickTop="1" thickBot="1" x14ac:dyDescent="0.25">
      <c r="B52" s="209" t="s">
        <v>28</v>
      </c>
      <c r="C52" s="317" t="s">
        <v>219</v>
      </c>
      <c r="D52" s="244" t="s">
        <v>266</v>
      </c>
      <c r="E52" s="202" t="s">
        <v>17</v>
      </c>
      <c r="F52" s="210" t="s">
        <v>477</v>
      </c>
    </row>
    <row r="53" spans="2:6" ht="60" customHeight="1" thickTop="1" thickBot="1" x14ac:dyDescent="0.25">
      <c r="B53" s="209" t="s">
        <v>28</v>
      </c>
      <c r="C53" s="317" t="s">
        <v>220</v>
      </c>
      <c r="D53" s="244" t="s">
        <v>266</v>
      </c>
      <c r="E53" s="202" t="s">
        <v>17</v>
      </c>
      <c r="F53" s="210" t="s">
        <v>143</v>
      </c>
    </row>
    <row r="54" spans="2:6" ht="60" customHeight="1" thickTop="1" thickBot="1" x14ac:dyDescent="0.25">
      <c r="B54" s="209" t="s">
        <v>28</v>
      </c>
      <c r="C54" s="317" t="s">
        <v>221</v>
      </c>
      <c r="D54" s="244" t="s">
        <v>266</v>
      </c>
      <c r="E54" s="202" t="s">
        <v>17</v>
      </c>
      <c r="F54" s="223" t="s">
        <v>145</v>
      </c>
    </row>
    <row r="55" spans="2:6" ht="60" customHeight="1" thickTop="1" thickBot="1" x14ac:dyDescent="0.25">
      <c r="B55" s="209" t="s">
        <v>28</v>
      </c>
      <c r="C55" s="263" t="s">
        <v>481</v>
      </c>
      <c r="D55" s="214" t="s">
        <v>73</v>
      </c>
      <c r="E55" s="202" t="s">
        <v>17</v>
      </c>
      <c r="F55" s="210" t="s">
        <v>300</v>
      </c>
    </row>
    <row r="56" spans="2:6" ht="60" customHeight="1" thickTop="1" thickBot="1" x14ac:dyDescent="0.25">
      <c r="B56" s="209" t="s">
        <v>28</v>
      </c>
      <c r="C56" s="200" t="s">
        <v>461</v>
      </c>
      <c r="D56" s="213" t="s">
        <v>108</v>
      </c>
      <c r="E56" s="202" t="s">
        <v>22</v>
      </c>
      <c r="F56" s="210" t="s">
        <v>5</v>
      </c>
    </row>
    <row r="57" spans="2:6" ht="60" customHeight="1" thickTop="1" thickBot="1" x14ac:dyDescent="0.25">
      <c r="B57" s="209" t="s">
        <v>28</v>
      </c>
      <c r="C57" s="200" t="s">
        <v>359</v>
      </c>
      <c r="D57" s="214" t="s">
        <v>112</v>
      </c>
      <c r="E57" s="202" t="s">
        <v>22</v>
      </c>
      <c r="F57" s="210" t="s">
        <v>477</v>
      </c>
    </row>
    <row r="58" spans="2:6" ht="60" customHeight="1" thickTop="1" thickBot="1" x14ac:dyDescent="0.25">
      <c r="B58" s="209" t="s">
        <v>28</v>
      </c>
      <c r="C58" s="204" t="s">
        <v>38</v>
      </c>
      <c r="D58" s="214" t="s">
        <v>112</v>
      </c>
      <c r="E58" s="202" t="s">
        <v>17</v>
      </c>
      <c r="F58" s="210" t="s">
        <v>146</v>
      </c>
    </row>
    <row r="59" spans="2:6" ht="60" customHeight="1" thickTop="1" thickBot="1" x14ac:dyDescent="0.25">
      <c r="B59" s="209" t="s">
        <v>28</v>
      </c>
      <c r="C59" s="204" t="s">
        <v>172</v>
      </c>
      <c r="D59" s="214" t="s">
        <v>112</v>
      </c>
      <c r="E59" s="202" t="s">
        <v>17</v>
      </c>
      <c r="F59" s="210" t="s">
        <v>142</v>
      </c>
    </row>
    <row r="60" spans="2:6" ht="60" customHeight="1" thickTop="1" thickBot="1" x14ac:dyDescent="0.25">
      <c r="B60" s="209" t="s">
        <v>28</v>
      </c>
      <c r="C60" s="200" t="s">
        <v>49</v>
      </c>
      <c r="D60" s="213" t="s">
        <v>82</v>
      </c>
      <c r="E60" s="202" t="s">
        <v>17</v>
      </c>
      <c r="F60" s="215" t="s">
        <v>142</v>
      </c>
    </row>
    <row r="61" spans="2:6" ht="60" customHeight="1" thickTop="1" thickBot="1" x14ac:dyDescent="0.25">
      <c r="B61" s="209" t="s">
        <v>28</v>
      </c>
      <c r="C61" s="204" t="s">
        <v>397</v>
      </c>
      <c r="D61" s="214" t="s">
        <v>72</v>
      </c>
      <c r="E61" s="202" t="s">
        <v>17</v>
      </c>
      <c r="F61" s="210" t="s">
        <v>5</v>
      </c>
    </row>
    <row r="62" spans="2:6" s="1" customFormat="1" ht="60" customHeight="1" thickTop="1" thickBot="1" x14ac:dyDescent="0.25">
      <c r="B62" s="209" t="s">
        <v>28</v>
      </c>
      <c r="C62" s="212" t="s">
        <v>211</v>
      </c>
      <c r="D62" s="213" t="s">
        <v>212</v>
      </c>
      <c r="E62" s="214" t="s">
        <v>22</v>
      </c>
      <c r="F62" s="238" t="s">
        <v>341</v>
      </c>
    </row>
    <row r="63" spans="2:6" ht="60" customHeight="1" thickTop="1" x14ac:dyDescent="0.2">
      <c r="B63" s="231" t="s">
        <v>28</v>
      </c>
      <c r="C63" s="239" t="s">
        <v>213</v>
      </c>
      <c r="D63" s="251" t="s">
        <v>109</v>
      </c>
      <c r="E63" s="233" t="s">
        <v>30</v>
      </c>
      <c r="F63" s="241" t="s">
        <v>456</v>
      </c>
    </row>
    <row r="64" spans="2:6" ht="17" customHeight="1" x14ac:dyDescent="0.2">
      <c r="B64" s="229"/>
      <c r="C64" s="230"/>
      <c r="D64" s="252"/>
      <c r="E64" s="229"/>
      <c r="F64" s="229"/>
    </row>
    <row r="65" spans="2:6" ht="60" customHeight="1" x14ac:dyDescent="0.2">
      <c r="B65" s="220" t="s">
        <v>443</v>
      </c>
      <c r="C65" s="221" t="s">
        <v>194</v>
      </c>
      <c r="D65" s="243" t="s">
        <v>0</v>
      </c>
      <c r="E65" s="220" t="s">
        <v>13</v>
      </c>
      <c r="F65" s="220" t="s">
        <v>444</v>
      </c>
    </row>
    <row r="66" spans="2:6" ht="60" customHeight="1" thickBot="1" x14ac:dyDescent="0.25">
      <c r="B66" s="224" t="s">
        <v>41</v>
      </c>
      <c r="C66" s="225" t="s">
        <v>2</v>
      </c>
      <c r="D66" s="249" t="s">
        <v>400</v>
      </c>
      <c r="E66" s="226" t="s">
        <v>17</v>
      </c>
      <c r="F66" s="227" t="s">
        <v>155</v>
      </c>
    </row>
    <row r="67" spans="2:6" ht="60" customHeight="1" thickTop="1" thickBot="1" x14ac:dyDescent="0.25">
      <c r="B67" s="209" t="s">
        <v>41</v>
      </c>
      <c r="C67" s="204" t="s">
        <v>462</v>
      </c>
      <c r="D67" s="250" t="s">
        <v>338</v>
      </c>
      <c r="E67" s="202" t="s">
        <v>30</v>
      </c>
      <c r="F67" s="215" t="s">
        <v>311</v>
      </c>
    </row>
    <row r="68" spans="2:6" ht="60" customHeight="1" thickTop="1" thickBot="1" x14ac:dyDescent="0.25">
      <c r="B68" s="209" t="s">
        <v>28</v>
      </c>
      <c r="C68" s="204" t="s">
        <v>453</v>
      </c>
      <c r="D68" s="214" t="s">
        <v>451</v>
      </c>
      <c r="E68" s="202" t="s">
        <v>17</v>
      </c>
      <c r="F68" s="215" t="s">
        <v>5</v>
      </c>
    </row>
    <row r="69" spans="2:6" ht="60" customHeight="1" thickTop="1" thickBot="1" x14ac:dyDescent="0.25">
      <c r="B69" s="209" t="s">
        <v>41</v>
      </c>
      <c r="C69" s="204" t="s">
        <v>387</v>
      </c>
      <c r="D69" s="214" t="s">
        <v>114</v>
      </c>
      <c r="E69" s="202" t="s">
        <v>17</v>
      </c>
      <c r="F69" s="215" t="s">
        <v>5</v>
      </c>
    </row>
    <row r="70" spans="2:6" ht="60" customHeight="1" thickTop="1" thickBot="1" x14ac:dyDescent="0.25">
      <c r="B70" s="209" t="s">
        <v>41</v>
      </c>
      <c r="C70" s="200" t="s">
        <v>55</v>
      </c>
      <c r="D70" s="213" t="s">
        <v>69</v>
      </c>
      <c r="E70" s="202" t="s">
        <v>17</v>
      </c>
      <c r="F70" s="215" t="s">
        <v>299</v>
      </c>
    </row>
    <row r="71" spans="2:6" ht="60" customHeight="1" thickTop="1" thickBot="1" x14ac:dyDescent="0.25">
      <c r="B71" s="209" t="s">
        <v>41</v>
      </c>
      <c r="C71" s="237" t="s">
        <v>424</v>
      </c>
      <c r="D71" s="213" t="s">
        <v>78</v>
      </c>
      <c r="E71" s="202" t="s">
        <v>17</v>
      </c>
      <c r="F71" s="215" t="s">
        <v>298</v>
      </c>
    </row>
    <row r="72" spans="2:6" ht="60" customHeight="1" thickTop="1" thickBot="1" x14ac:dyDescent="0.25">
      <c r="B72" s="209" t="s">
        <v>41</v>
      </c>
      <c r="C72" s="237" t="s">
        <v>425</v>
      </c>
      <c r="D72" s="213" t="s">
        <v>78</v>
      </c>
      <c r="E72" s="202" t="s">
        <v>17</v>
      </c>
      <c r="F72" s="215" t="s">
        <v>297</v>
      </c>
    </row>
    <row r="73" spans="2:6" ht="60" customHeight="1" thickTop="1" thickBot="1" x14ac:dyDescent="0.25">
      <c r="B73" s="209" t="s">
        <v>41</v>
      </c>
      <c r="C73" s="237" t="s">
        <v>426</v>
      </c>
      <c r="D73" s="213" t="s">
        <v>78</v>
      </c>
      <c r="E73" s="202" t="s">
        <v>17</v>
      </c>
      <c r="F73" s="215" t="s">
        <v>296</v>
      </c>
    </row>
    <row r="74" spans="2:6" ht="60" customHeight="1" thickTop="1" thickBot="1" x14ac:dyDescent="0.25">
      <c r="B74" s="209" t="s">
        <v>41</v>
      </c>
      <c r="C74" s="237" t="s">
        <v>427</v>
      </c>
      <c r="D74" s="213" t="s">
        <v>78</v>
      </c>
      <c r="E74" s="202" t="s">
        <v>17</v>
      </c>
      <c r="F74" s="215" t="s">
        <v>295</v>
      </c>
    </row>
    <row r="75" spans="2:6" ht="60" customHeight="1" thickTop="1" thickBot="1" x14ac:dyDescent="0.25">
      <c r="B75" s="209" t="s">
        <v>41</v>
      </c>
      <c r="C75" s="237" t="s">
        <v>428</v>
      </c>
      <c r="D75" s="213" t="s">
        <v>78</v>
      </c>
      <c r="E75" s="202" t="s">
        <v>17</v>
      </c>
      <c r="F75" s="215" t="s">
        <v>294</v>
      </c>
    </row>
    <row r="76" spans="2:6" ht="60" customHeight="1" thickTop="1" thickBot="1" x14ac:dyDescent="0.25">
      <c r="B76" s="209" t="s">
        <v>41</v>
      </c>
      <c r="C76" s="237" t="s">
        <v>440</v>
      </c>
      <c r="D76" s="213" t="s">
        <v>78</v>
      </c>
      <c r="E76" s="202" t="s">
        <v>17</v>
      </c>
      <c r="F76" s="215" t="s">
        <v>302</v>
      </c>
    </row>
    <row r="77" spans="2:6" ht="60" customHeight="1" thickTop="1" thickBot="1" x14ac:dyDescent="0.25">
      <c r="B77" s="209" t="s">
        <v>41</v>
      </c>
      <c r="C77" s="237" t="s">
        <v>441</v>
      </c>
      <c r="D77" s="213" t="s">
        <v>78</v>
      </c>
      <c r="E77" s="202" t="s">
        <v>17</v>
      </c>
      <c r="F77" s="215" t="s">
        <v>293</v>
      </c>
    </row>
    <row r="78" spans="2:6" ht="60" customHeight="1" thickTop="1" thickBot="1" x14ac:dyDescent="0.25">
      <c r="B78" s="209" t="s">
        <v>41</v>
      </c>
      <c r="C78" s="200" t="s">
        <v>5</v>
      </c>
      <c r="D78" s="244" t="s">
        <v>68</v>
      </c>
      <c r="E78" s="202" t="s">
        <v>17</v>
      </c>
      <c r="F78" s="215" t="s">
        <v>5</v>
      </c>
    </row>
    <row r="79" spans="2:6" ht="60" customHeight="1" thickTop="1" thickBot="1" x14ac:dyDescent="0.25">
      <c r="B79" s="209" t="s">
        <v>41</v>
      </c>
      <c r="C79" s="204" t="s">
        <v>42</v>
      </c>
      <c r="D79" s="214" t="s">
        <v>56</v>
      </c>
      <c r="E79" s="202" t="s">
        <v>17</v>
      </c>
      <c r="F79" s="215" t="s">
        <v>143</v>
      </c>
    </row>
    <row r="80" spans="2:6" ht="73" customHeight="1" thickTop="1" thickBot="1" x14ac:dyDescent="0.25">
      <c r="B80" s="209" t="s">
        <v>41</v>
      </c>
      <c r="C80" s="204" t="s">
        <v>439</v>
      </c>
      <c r="D80" s="214" t="s">
        <v>79</v>
      </c>
      <c r="E80" s="202" t="s">
        <v>17</v>
      </c>
      <c r="F80" s="215" t="s">
        <v>146</v>
      </c>
    </row>
    <row r="81" spans="2:6" ht="60" customHeight="1" thickTop="1" thickBot="1" x14ac:dyDescent="0.25">
      <c r="B81" s="209" t="s">
        <v>41</v>
      </c>
      <c r="C81" s="204" t="s">
        <v>44</v>
      </c>
      <c r="D81" s="214" t="s">
        <v>79</v>
      </c>
      <c r="E81" s="202" t="s">
        <v>17</v>
      </c>
      <c r="F81" s="215" t="s">
        <v>144</v>
      </c>
    </row>
    <row r="82" spans="2:6" ht="60" customHeight="1" thickTop="1" thickBot="1" x14ac:dyDescent="0.25">
      <c r="B82" s="209" t="s">
        <v>41</v>
      </c>
      <c r="C82" s="204" t="s">
        <v>45</v>
      </c>
      <c r="D82" s="214" t="s">
        <v>80</v>
      </c>
      <c r="E82" s="202" t="s">
        <v>17</v>
      </c>
      <c r="F82" s="215" t="s">
        <v>5</v>
      </c>
    </row>
    <row r="83" spans="2:6" ht="60" customHeight="1" thickTop="1" thickBot="1" x14ac:dyDescent="0.25">
      <c r="B83" s="209" t="s">
        <v>41</v>
      </c>
      <c r="C83" s="204" t="s">
        <v>463</v>
      </c>
      <c r="D83" s="250" t="s">
        <v>471</v>
      </c>
      <c r="E83" s="202" t="s">
        <v>22</v>
      </c>
      <c r="F83" s="215" t="s">
        <v>161</v>
      </c>
    </row>
    <row r="84" spans="2:6" ht="60" customHeight="1" thickTop="1" thickBot="1" x14ac:dyDescent="0.25">
      <c r="B84" s="220" t="s">
        <v>443</v>
      </c>
      <c r="C84" s="221" t="s">
        <v>194</v>
      </c>
      <c r="D84" s="243" t="s">
        <v>0</v>
      </c>
      <c r="E84" s="220" t="s">
        <v>13</v>
      </c>
      <c r="F84" s="220" t="s">
        <v>444</v>
      </c>
    </row>
    <row r="85" spans="2:6" ht="60" customHeight="1" thickTop="1" thickBot="1" x14ac:dyDescent="0.25">
      <c r="B85" s="209" t="s">
        <v>41</v>
      </c>
      <c r="C85" s="200" t="s">
        <v>9</v>
      </c>
      <c r="D85" s="244" t="s">
        <v>401</v>
      </c>
      <c r="E85" s="202" t="s">
        <v>17</v>
      </c>
      <c r="F85" s="215" t="s">
        <v>5</v>
      </c>
    </row>
    <row r="86" spans="2:6" ht="60" customHeight="1" thickTop="1" thickBot="1" x14ac:dyDescent="0.25">
      <c r="B86" s="209" t="s">
        <v>41</v>
      </c>
      <c r="C86" s="319" t="s">
        <v>36</v>
      </c>
      <c r="D86" s="214" t="s">
        <v>74</v>
      </c>
      <c r="E86" s="202" t="s">
        <v>17</v>
      </c>
      <c r="F86" s="215" t="s">
        <v>144</v>
      </c>
    </row>
    <row r="87" spans="2:6" ht="60" customHeight="1" thickTop="1" thickBot="1" x14ac:dyDescent="0.25">
      <c r="B87" s="209" t="s">
        <v>41</v>
      </c>
      <c r="C87" s="319" t="s">
        <v>46</v>
      </c>
      <c r="D87" s="214" t="s">
        <v>81</v>
      </c>
      <c r="E87" s="202" t="s">
        <v>17</v>
      </c>
      <c r="F87" s="215" t="s">
        <v>5</v>
      </c>
    </row>
    <row r="88" spans="2:6" ht="60" customHeight="1" thickTop="1" thickBot="1" x14ac:dyDescent="0.25">
      <c r="B88" s="209" t="s">
        <v>41</v>
      </c>
      <c r="C88" s="319" t="s">
        <v>47</v>
      </c>
      <c r="D88" s="214" t="s">
        <v>81</v>
      </c>
      <c r="E88" s="202" t="s">
        <v>17</v>
      </c>
      <c r="F88" s="215" t="s">
        <v>146</v>
      </c>
    </row>
    <row r="89" spans="2:6" ht="60" customHeight="1" thickTop="1" thickBot="1" x14ac:dyDescent="0.25">
      <c r="B89" s="209" t="s">
        <v>41</v>
      </c>
      <c r="C89" s="319" t="s">
        <v>470</v>
      </c>
      <c r="D89" s="253">
        <v>0.60069444444444442</v>
      </c>
      <c r="E89" s="202" t="s">
        <v>17</v>
      </c>
      <c r="F89" s="215" t="s">
        <v>5</v>
      </c>
    </row>
    <row r="90" spans="2:6" ht="60" customHeight="1" thickTop="1" thickBot="1" x14ac:dyDescent="0.25">
      <c r="B90" s="209" t="s">
        <v>41</v>
      </c>
      <c r="C90" s="317" t="s">
        <v>429</v>
      </c>
      <c r="D90" s="214" t="s">
        <v>84</v>
      </c>
      <c r="E90" s="202" t="s">
        <v>17</v>
      </c>
      <c r="F90" s="215" t="s">
        <v>298</v>
      </c>
    </row>
    <row r="91" spans="2:6" ht="60" customHeight="1" thickTop="1" thickBot="1" x14ac:dyDescent="0.25">
      <c r="B91" s="209" t="s">
        <v>41</v>
      </c>
      <c r="C91" s="237" t="s">
        <v>430</v>
      </c>
      <c r="D91" s="214" t="s">
        <v>84</v>
      </c>
      <c r="E91" s="202" t="s">
        <v>17</v>
      </c>
      <c r="F91" s="215" t="s">
        <v>297</v>
      </c>
    </row>
    <row r="92" spans="2:6" ht="60" customHeight="1" thickTop="1" thickBot="1" x14ac:dyDescent="0.25">
      <c r="B92" s="209" t="s">
        <v>41</v>
      </c>
      <c r="C92" s="237" t="s">
        <v>455</v>
      </c>
      <c r="D92" s="214" t="s">
        <v>84</v>
      </c>
      <c r="E92" s="202" t="s">
        <v>17</v>
      </c>
      <c r="F92" s="215" t="s">
        <v>296</v>
      </c>
    </row>
    <row r="93" spans="2:6" ht="60" customHeight="1" thickTop="1" thickBot="1" x14ac:dyDescent="0.25">
      <c r="B93" s="209" t="s">
        <v>41</v>
      </c>
      <c r="C93" s="237" t="s">
        <v>432</v>
      </c>
      <c r="D93" s="214" t="s">
        <v>84</v>
      </c>
      <c r="E93" s="202" t="s">
        <v>17</v>
      </c>
      <c r="F93" s="215" t="s">
        <v>295</v>
      </c>
    </row>
    <row r="94" spans="2:6" ht="60" customHeight="1" thickTop="1" thickBot="1" x14ac:dyDescent="0.25">
      <c r="B94" s="209" t="s">
        <v>41</v>
      </c>
      <c r="C94" s="237" t="s">
        <v>433</v>
      </c>
      <c r="D94" s="214" t="s">
        <v>84</v>
      </c>
      <c r="E94" s="202" t="s">
        <v>17</v>
      </c>
      <c r="F94" s="215" t="s">
        <v>294</v>
      </c>
    </row>
    <row r="95" spans="2:6" ht="60" customHeight="1" thickTop="1" thickBot="1" x14ac:dyDescent="0.25">
      <c r="B95" s="209" t="s">
        <v>41</v>
      </c>
      <c r="C95" s="237" t="s">
        <v>442</v>
      </c>
      <c r="D95" s="214" t="s">
        <v>84</v>
      </c>
      <c r="E95" s="202" t="s">
        <v>17</v>
      </c>
      <c r="F95" s="215" t="s">
        <v>302</v>
      </c>
    </row>
    <row r="96" spans="2:6" ht="60" customHeight="1" thickTop="1" thickBot="1" x14ac:dyDescent="0.25">
      <c r="B96" s="209" t="s">
        <v>41</v>
      </c>
      <c r="C96" s="237" t="s">
        <v>434</v>
      </c>
      <c r="D96" s="214" t="s">
        <v>84</v>
      </c>
      <c r="E96" s="202" t="s">
        <v>17</v>
      </c>
      <c r="F96" s="215" t="s">
        <v>293</v>
      </c>
    </row>
    <row r="97" spans="2:6" ht="60" customHeight="1" thickTop="1" thickBot="1" x14ac:dyDescent="0.25">
      <c r="B97" s="209" t="s">
        <v>41</v>
      </c>
      <c r="C97" s="200" t="s">
        <v>461</v>
      </c>
      <c r="D97" s="214" t="s">
        <v>171</v>
      </c>
      <c r="E97" s="202" t="s">
        <v>22</v>
      </c>
      <c r="F97" s="215" t="s">
        <v>5</v>
      </c>
    </row>
    <row r="98" spans="2:6" ht="60" customHeight="1" thickTop="1" thickBot="1" x14ac:dyDescent="0.25">
      <c r="B98" s="209" t="s">
        <v>41</v>
      </c>
      <c r="C98" s="200" t="s">
        <v>310</v>
      </c>
      <c r="D98" s="254">
        <v>0.63541666666666663</v>
      </c>
      <c r="E98" s="202" t="s">
        <v>17</v>
      </c>
      <c r="F98" s="215" t="s">
        <v>5</v>
      </c>
    </row>
    <row r="99" spans="2:6" ht="60" customHeight="1" thickTop="1" x14ac:dyDescent="0.2">
      <c r="B99" s="231" t="s">
        <v>41</v>
      </c>
      <c r="C99" s="232" t="s">
        <v>50</v>
      </c>
      <c r="D99" s="255" t="s">
        <v>85</v>
      </c>
      <c r="E99" s="233" t="s">
        <v>17</v>
      </c>
      <c r="F99" s="234" t="s">
        <v>5</v>
      </c>
    </row>
    <row r="100" spans="2:6" ht="16" customHeight="1" x14ac:dyDescent="0.2">
      <c r="B100" s="217"/>
      <c r="C100" s="216"/>
      <c r="D100" s="248"/>
      <c r="E100" s="217"/>
      <c r="F100" s="217"/>
    </row>
    <row r="101" spans="2:6" ht="60" customHeight="1" thickBot="1" x14ac:dyDescent="0.25">
      <c r="B101" s="258" t="s">
        <v>454</v>
      </c>
      <c r="C101" s="259" t="s">
        <v>464</v>
      </c>
      <c r="D101" s="260" t="s">
        <v>3</v>
      </c>
      <c r="E101" s="261" t="s">
        <v>30</v>
      </c>
      <c r="F101" s="262" t="s">
        <v>311</v>
      </c>
    </row>
    <row r="103" spans="2:6" ht="30" customHeight="1" x14ac:dyDescent="0.2">
      <c r="B103" s="646"/>
      <c r="C103" s="646"/>
    </row>
    <row r="106" spans="2:6" ht="30" customHeight="1" x14ac:dyDescent="0.2">
      <c r="B106" s="199"/>
      <c r="F106" s="62"/>
    </row>
    <row r="108" spans="2:6" ht="30" customHeight="1" x14ac:dyDescent="0.2">
      <c r="B108" s="647"/>
      <c r="C108" s="647"/>
    </row>
    <row r="119" spans="1:8" s="26" customFormat="1" ht="30" customHeight="1" x14ac:dyDescent="0.2">
      <c r="A119" s="24"/>
      <c r="B119" s="62"/>
      <c r="C119" s="196"/>
      <c r="D119" s="256"/>
      <c r="E119" s="62"/>
      <c r="G119" s="24"/>
      <c r="H119" s="24"/>
    </row>
    <row r="124" spans="1:8" s="26" customFormat="1" ht="30" customHeight="1" x14ac:dyDescent="0.2">
      <c r="A124" s="24"/>
      <c r="B124" s="62"/>
      <c r="C124" s="196"/>
      <c r="D124" s="256"/>
      <c r="E124" s="62"/>
      <c r="G124" s="24"/>
      <c r="H124" s="24"/>
    </row>
    <row r="125" spans="1:8" s="26" customFormat="1" ht="30" customHeight="1" x14ac:dyDescent="0.2">
      <c r="A125" s="24"/>
      <c r="B125" s="62"/>
      <c r="C125" s="196"/>
      <c r="D125" s="256"/>
      <c r="E125" s="62"/>
      <c r="G125" s="24"/>
      <c r="H125" s="24"/>
    </row>
    <row r="127" spans="1:8" ht="30" customHeight="1" x14ac:dyDescent="0.2">
      <c r="C127" s="196" t="s">
        <v>342</v>
      </c>
      <c r="D127" s="256" t="s">
        <v>343</v>
      </c>
    </row>
    <row r="128" spans="1:8" ht="30" customHeight="1" x14ac:dyDescent="0.2">
      <c r="C128" s="196" t="s">
        <v>344</v>
      </c>
      <c r="D128" s="257" t="s">
        <v>345</v>
      </c>
    </row>
  </sheetData>
  <mergeCells count="2">
    <mergeCell ref="B103:C103"/>
    <mergeCell ref="B108:C108"/>
  </mergeCells>
  <pageMargins left="0.25" right="0.25" top="0.75" bottom="0.75" header="0.3" footer="0.3"/>
  <pageSetup paperSize="3" scale="32" fitToHeight="0"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64764-6A94-5844-8234-9FD735083CD9}">
  <dimension ref="A1:E60"/>
  <sheetViews>
    <sheetView topLeftCell="A26" workbookViewId="0">
      <selection activeCell="B16" sqref="B16"/>
    </sheetView>
  </sheetViews>
  <sheetFormatPr baseColWidth="10" defaultRowHeight="60" customHeight="1" x14ac:dyDescent="0.2"/>
  <cols>
    <col min="1" max="1" width="21.83203125" style="62" customWidth="1"/>
    <col min="2" max="2" width="92.1640625" style="196" customWidth="1"/>
    <col min="3" max="3" width="40.33203125" style="62" customWidth="1"/>
    <col min="4" max="4" width="22" style="62" customWidth="1"/>
    <col min="5" max="5" width="34.83203125" style="26" customWidth="1"/>
  </cols>
  <sheetData>
    <row r="1" spans="1:5" ht="60" customHeight="1" thickBot="1" x14ac:dyDescent="0.25">
      <c r="A1" s="218"/>
      <c r="B1" s="4"/>
      <c r="C1" s="26"/>
      <c r="D1" s="26"/>
      <c r="E1" s="197"/>
    </row>
    <row r="2" spans="1:5" ht="60" customHeight="1" thickBot="1" x14ac:dyDescent="0.25">
      <c r="A2" s="266" t="s">
        <v>443</v>
      </c>
      <c r="B2" s="267" t="s">
        <v>194</v>
      </c>
      <c r="C2" s="268" t="s">
        <v>0</v>
      </c>
      <c r="D2" s="268" t="s">
        <v>13</v>
      </c>
      <c r="E2" s="269" t="s">
        <v>444</v>
      </c>
    </row>
    <row r="3" spans="1:5" ht="65" customHeight="1" thickTop="1" thickBot="1" x14ac:dyDescent="0.25">
      <c r="A3" s="209" t="s">
        <v>15</v>
      </c>
      <c r="B3" s="200" t="s">
        <v>435</v>
      </c>
      <c r="C3" s="201" t="s">
        <v>59</v>
      </c>
      <c r="D3" s="202" t="s">
        <v>92</v>
      </c>
      <c r="E3" s="215" t="s">
        <v>203</v>
      </c>
    </row>
    <row r="4" spans="1:5" ht="65" customHeight="1" thickTop="1" thickBot="1" x14ac:dyDescent="0.25">
      <c r="A4" s="209" t="s">
        <v>15</v>
      </c>
      <c r="B4" s="204" t="s">
        <v>1</v>
      </c>
      <c r="C4" s="205" t="s">
        <v>98</v>
      </c>
      <c r="D4" s="202" t="s">
        <v>17</v>
      </c>
      <c r="E4" s="215" t="s">
        <v>304</v>
      </c>
    </row>
    <row r="5" spans="1:5" ht="65" customHeight="1" thickTop="1" thickBot="1" x14ac:dyDescent="0.25">
      <c r="A5" s="209" t="s">
        <v>15</v>
      </c>
      <c r="B5" s="204" t="s">
        <v>23</v>
      </c>
      <c r="C5" s="205" t="s">
        <v>58</v>
      </c>
      <c r="D5" s="202" t="s">
        <v>17</v>
      </c>
      <c r="E5" s="215" t="s">
        <v>303</v>
      </c>
    </row>
    <row r="6" spans="1:5" ht="65" customHeight="1" thickTop="1" thickBot="1" x14ac:dyDescent="0.25">
      <c r="A6" s="209" t="s">
        <v>15</v>
      </c>
      <c r="B6" s="204" t="s">
        <v>25</v>
      </c>
      <c r="C6" s="205" t="s">
        <v>60</v>
      </c>
      <c r="D6" s="202" t="s">
        <v>17</v>
      </c>
      <c r="E6" s="235" t="s">
        <v>142</v>
      </c>
    </row>
    <row r="7" spans="1:5" ht="65" customHeight="1" thickTop="1" thickBot="1" x14ac:dyDescent="0.25">
      <c r="A7" s="209" t="s">
        <v>15</v>
      </c>
      <c r="B7" s="204" t="s">
        <v>26</v>
      </c>
      <c r="C7" s="205" t="s">
        <v>62</v>
      </c>
      <c r="D7" s="202" t="s">
        <v>17</v>
      </c>
      <c r="E7" s="215" t="s">
        <v>304</v>
      </c>
    </row>
    <row r="8" spans="1:5" ht="65" customHeight="1" thickTop="1" thickBot="1" x14ac:dyDescent="0.25">
      <c r="A8" s="209" t="s">
        <v>15</v>
      </c>
      <c r="B8" s="204" t="s">
        <v>27</v>
      </c>
      <c r="C8" s="205" t="s">
        <v>63</v>
      </c>
      <c r="D8" s="202" t="s">
        <v>17</v>
      </c>
      <c r="E8" s="215" t="s">
        <v>303</v>
      </c>
    </row>
    <row r="9" spans="1:5" ht="65" customHeight="1" thickTop="1" thickBot="1" x14ac:dyDescent="0.25">
      <c r="A9" s="209" t="s">
        <v>15</v>
      </c>
      <c r="B9" s="204" t="s">
        <v>406</v>
      </c>
      <c r="C9" s="205" t="s">
        <v>407</v>
      </c>
      <c r="D9" s="202" t="s">
        <v>22</v>
      </c>
      <c r="E9" s="215" t="s">
        <v>5</v>
      </c>
    </row>
    <row r="10" spans="1:5" ht="65" customHeight="1" thickTop="1" x14ac:dyDescent="0.2">
      <c r="A10" s="231" t="s">
        <v>15</v>
      </c>
      <c r="B10" s="232" t="s">
        <v>385</v>
      </c>
      <c r="C10" s="236" t="s">
        <v>398</v>
      </c>
      <c r="D10" s="233" t="s">
        <v>22</v>
      </c>
      <c r="E10" s="234" t="s">
        <v>5</v>
      </c>
    </row>
    <row r="11" spans="1:5" ht="17" customHeight="1" x14ac:dyDescent="0.2">
      <c r="A11" s="270"/>
      <c r="B11" s="216"/>
      <c r="C11" s="217"/>
      <c r="D11" s="217"/>
      <c r="E11" s="271"/>
    </row>
    <row r="12" spans="1:5" ht="65" customHeight="1" thickBot="1" x14ac:dyDescent="0.25">
      <c r="A12" s="224" t="s">
        <v>28</v>
      </c>
      <c r="B12" s="264" t="s">
        <v>29</v>
      </c>
      <c r="C12" s="265" t="s">
        <v>96</v>
      </c>
      <c r="D12" s="226" t="s">
        <v>30</v>
      </c>
      <c r="E12" s="227" t="s">
        <v>311</v>
      </c>
    </row>
    <row r="13" spans="1:5" ht="65" customHeight="1" thickTop="1" thickBot="1" x14ac:dyDescent="0.25">
      <c r="A13" s="209" t="s">
        <v>28</v>
      </c>
      <c r="B13" s="204" t="s">
        <v>101</v>
      </c>
      <c r="C13" s="202" t="s">
        <v>179</v>
      </c>
      <c r="D13" s="202" t="s">
        <v>17</v>
      </c>
      <c r="E13" s="215" t="s">
        <v>5</v>
      </c>
    </row>
    <row r="14" spans="1:5" ht="65" customHeight="1" thickTop="1" thickBot="1" x14ac:dyDescent="0.25">
      <c r="A14" s="209" t="s">
        <v>28</v>
      </c>
      <c r="B14" s="200" t="s">
        <v>77</v>
      </c>
      <c r="C14" s="207" t="s">
        <v>68</v>
      </c>
      <c r="D14" s="202" t="s">
        <v>17</v>
      </c>
      <c r="E14" s="215" t="s">
        <v>5</v>
      </c>
    </row>
    <row r="15" spans="1:5" ht="65" customHeight="1" thickTop="1" thickBot="1" x14ac:dyDescent="0.25">
      <c r="A15" s="209" t="s">
        <v>28</v>
      </c>
      <c r="B15" s="204" t="s">
        <v>459</v>
      </c>
      <c r="C15" s="202" t="s">
        <v>56</v>
      </c>
      <c r="D15" s="202" t="s">
        <v>17</v>
      </c>
      <c r="E15" s="215" t="s">
        <v>159</v>
      </c>
    </row>
    <row r="16" spans="1:5" ht="65" customHeight="1" thickTop="1" thickBot="1" x14ac:dyDescent="0.25">
      <c r="A16" s="209" t="s">
        <v>28</v>
      </c>
      <c r="B16" s="204" t="s">
        <v>33</v>
      </c>
      <c r="C16" s="202" t="s">
        <v>67</v>
      </c>
      <c r="D16" s="202" t="s">
        <v>17</v>
      </c>
      <c r="E16" s="215" t="s">
        <v>305</v>
      </c>
    </row>
    <row r="17" spans="1:5" ht="65" customHeight="1" thickTop="1" thickBot="1" x14ac:dyDescent="0.25">
      <c r="A17" s="209" t="s">
        <v>28</v>
      </c>
      <c r="B17" s="204" t="s">
        <v>460</v>
      </c>
      <c r="C17" s="206" t="s">
        <v>170</v>
      </c>
      <c r="D17" s="202" t="s">
        <v>22</v>
      </c>
      <c r="E17" s="215" t="s">
        <v>160</v>
      </c>
    </row>
    <row r="18" spans="1:5" ht="65" customHeight="1" thickTop="1" thickBot="1" x14ac:dyDescent="0.25">
      <c r="A18" s="209" t="s">
        <v>28</v>
      </c>
      <c r="B18" s="204" t="s">
        <v>6</v>
      </c>
      <c r="C18" s="202" t="s">
        <v>73</v>
      </c>
      <c r="D18" s="202" t="s">
        <v>17</v>
      </c>
      <c r="E18" s="215" t="s">
        <v>300</v>
      </c>
    </row>
    <row r="19" spans="1:5" ht="65" customHeight="1" thickTop="1" thickBot="1" x14ac:dyDescent="0.25">
      <c r="A19" s="209" t="s">
        <v>28</v>
      </c>
      <c r="B19" s="204" t="s">
        <v>172</v>
      </c>
      <c r="C19" s="202" t="s">
        <v>112</v>
      </c>
      <c r="D19" s="202" t="s">
        <v>17</v>
      </c>
      <c r="E19" s="215" t="s">
        <v>142</v>
      </c>
    </row>
    <row r="20" spans="1:5" ht="65" customHeight="1" thickTop="1" thickBot="1" x14ac:dyDescent="0.25">
      <c r="A20" s="209" t="s">
        <v>28</v>
      </c>
      <c r="B20" s="200" t="s">
        <v>461</v>
      </c>
      <c r="C20" s="211" t="s">
        <v>108</v>
      </c>
      <c r="D20" s="202" t="s">
        <v>22</v>
      </c>
      <c r="E20" s="215" t="s">
        <v>5</v>
      </c>
    </row>
    <row r="21" spans="1:5" ht="65" customHeight="1" thickTop="1" thickBot="1" x14ac:dyDescent="0.25">
      <c r="A21" s="209" t="s">
        <v>28</v>
      </c>
      <c r="B21" s="204" t="s">
        <v>397</v>
      </c>
      <c r="C21" s="202" t="s">
        <v>72</v>
      </c>
      <c r="D21" s="202" t="s">
        <v>17</v>
      </c>
      <c r="E21" s="215" t="s">
        <v>5</v>
      </c>
    </row>
    <row r="22" spans="1:5" ht="65" customHeight="1" thickTop="1" thickBot="1" x14ac:dyDescent="0.25">
      <c r="A22" s="209" t="s">
        <v>28</v>
      </c>
      <c r="B22" s="212" t="s">
        <v>211</v>
      </c>
      <c r="C22" s="213" t="s">
        <v>212</v>
      </c>
      <c r="D22" s="202" t="s">
        <v>22</v>
      </c>
      <c r="E22" s="272" t="s">
        <v>341</v>
      </c>
    </row>
    <row r="23" spans="1:5" ht="65" customHeight="1" thickTop="1" x14ac:dyDescent="0.2">
      <c r="A23" s="231" t="s">
        <v>28</v>
      </c>
      <c r="B23" s="239" t="s">
        <v>213</v>
      </c>
      <c r="C23" s="240" t="s">
        <v>109</v>
      </c>
      <c r="D23" s="233" t="s">
        <v>30</v>
      </c>
      <c r="E23" s="234" t="s">
        <v>312</v>
      </c>
    </row>
    <row r="24" spans="1:5" ht="17" customHeight="1" x14ac:dyDescent="0.2">
      <c r="A24" s="270"/>
      <c r="B24" s="216"/>
      <c r="C24" s="217"/>
      <c r="D24" s="217"/>
      <c r="E24" s="271"/>
    </row>
    <row r="25" spans="1:5" ht="65" customHeight="1" thickBot="1" x14ac:dyDescent="0.25">
      <c r="A25" s="224" t="s">
        <v>41</v>
      </c>
      <c r="B25" s="264" t="s">
        <v>462</v>
      </c>
      <c r="C25" s="265" t="s">
        <v>338</v>
      </c>
      <c r="D25" s="226" t="s">
        <v>30</v>
      </c>
      <c r="E25" s="227" t="s">
        <v>311</v>
      </c>
    </row>
    <row r="26" spans="1:5" ht="65" customHeight="1" thickTop="1" thickBot="1" x14ac:dyDescent="0.25">
      <c r="A26" s="209" t="s">
        <v>28</v>
      </c>
      <c r="B26" s="263" t="s">
        <v>452</v>
      </c>
      <c r="C26" s="202" t="s">
        <v>451</v>
      </c>
      <c r="D26" s="202" t="s">
        <v>17</v>
      </c>
      <c r="E26" s="215" t="s">
        <v>5</v>
      </c>
    </row>
    <row r="27" spans="1:5" ht="65" customHeight="1" thickTop="1" thickBot="1" x14ac:dyDescent="0.25">
      <c r="A27" s="209" t="s">
        <v>41</v>
      </c>
      <c r="B27" s="204" t="s">
        <v>387</v>
      </c>
      <c r="C27" s="202" t="s">
        <v>114</v>
      </c>
      <c r="D27" s="202" t="s">
        <v>17</v>
      </c>
      <c r="E27" s="215" t="s">
        <v>5</v>
      </c>
    </row>
    <row r="28" spans="1:5" ht="65" customHeight="1" thickTop="1" thickBot="1" x14ac:dyDescent="0.25">
      <c r="A28" s="209" t="s">
        <v>41</v>
      </c>
      <c r="B28" s="200" t="s">
        <v>5</v>
      </c>
      <c r="C28" s="207" t="s">
        <v>68</v>
      </c>
      <c r="D28" s="202" t="s">
        <v>17</v>
      </c>
      <c r="E28" s="215" t="s">
        <v>5</v>
      </c>
    </row>
    <row r="29" spans="1:5" ht="65" customHeight="1" thickTop="1" thickBot="1" x14ac:dyDescent="0.25">
      <c r="A29" s="209" t="s">
        <v>41</v>
      </c>
      <c r="B29" s="204" t="s">
        <v>463</v>
      </c>
      <c r="C29" s="206" t="s">
        <v>471</v>
      </c>
      <c r="D29" s="202" t="s">
        <v>22</v>
      </c>
      <c r="E29" s="215" t="s">
        <v>161</v>
      </c>
    </row>
    <row r="30" spans="1:5" ht="65" customHeight="1" thickTop="1" thickBot="1" x14ac:dyDescent="0.25">
      <c r="A30" s="209" t="s">
        <v>41</v>
      </c>
      <c r="B30" s="204" t="s">
        <v>46</v>
      </c>
      <c r="C30" s="202" t="s">
        <v>81</v>
      </c>
      <c r="D30" s="202" t="s">
        <v>17</v>
      </c>
      <c r="E30" s="215" t="s">
        <v>5</v>
      </c>
    </row>
    <row r="31" spans="1:5" ht="65" customHeight="1" thickTop="1" x14ac:dyDescent="0.2">
      <c r="A31" s="231" t="s">
        <v>41</v>
      </c>
      <c r="B31" s="232" t="s">
        <v>461</v>
      </c>
      <c r="C31" s="233" t="s">
        <v>171</v>
      </c>
      <c r="D31" s="233" t="s">
        <v>22</v>
      </c>
      <c r="E31" s="234" t="s">
        <v>5</v>
      </c>
    </row>
    <row r="32" spans="1:5" ht="17" customHeight="1" x14ac:dyDescent="0.2">
      <c r="A32" s="270"/>
      <c r="B32" s="216"/>
      <c r="C32" s="217"/>
      <c r="D32" s="217"/>
      <c r="E32" s="271"/>
    </row>
    <row r="33" spans="1:5" ht="65" customHeight="1" thickBot="1" x14ac:dyDescent="0.25">
      <c r="A33" s="258" t="s">
        <v>51</v>
      </c>
      <c r="B33" s="259" t="s">
        <v>464</v>
      </c>
      <c r="C33" s="273" t="s">
        <v>3</v>
      </c>
      <c r="D33" s="261" t="s">
        <v>30</v>
      </c>
      <c r="E33" s="262" t="s">
        <v>311</v>
      </c>
    </row>
    <row r="35" spans="1:5" ht="60" customHeight="1" x14ac:dyDescent="0.2">
      <c r="A35" s="649"/>
      <c r="B35" s="649"/>
    </row>
    <row r="38" spans="1:5" ht="60" customHeight="1" x14ac:dyDescent="0.2">
      <c r="A38" s="219"/>
      <c r="E38" s="62"/>
    </row>
    <row r="40" spans="1:5" ht="60" customHeight="1" x14ac:dyDescent="0.2">
      <c r="A40" s="648"/>
      <c r="B40" s="648"/>
    </row>
    <row r="59" spans="2:3" ht="60" customHeight="1" x14ac:dyDescent="0.2">
      <c r="B59" s="196" t="s">
        <v>342</v>
      </c>
      <c r="C59" s="62" t="s">
        <v>343</v>
      </c>
    </row>
    <row r="60" spans="2:3" ht="60" customHeight="1" x14ac:dyDescent="0.2">
      <c r="B60" s="196" t="s">
        <v>344</v>
      </c>
      <c r="C60" s="128" t="s">
        <v>345</v>
      </c>
    </row>
  </sheetData>
  <mergeCells count="2">
    <mergeCell ref="A40:B40"/>
    <mergeCell ref="A35:B35"/>
  </mergeCells>
  <pageMargins left="0.7" right="0.7" top="0.75" bottom="0.75" header="0.3" footer="0.3"/>
  <pageSetup paperSize="3" orientation="landscape" horizontalDpi="0" verticalDpi="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BF53C-82F9-DD4D-A19E-AF213B5052A7}">
  <sheetPr>
    <pageSetUpPr fitToPage="1"/>
  </sheetPr>
  <dimension ref="A1:W112"/>
  <sheetViews>
    <sheetView showGridLines="0" topLeftCell="A2" zoomScale="60" zoomScaleNormal="60" workbookViewId="0">
      <selection activeCell="B16" sqref="B16"/>
    </sheetView>
  </sheetViews>
  <sheetFormatPr baseColWidth="10" defaultColWidth="11.1640625" defaultRowHeight="23" x14ac:dyDescent="0.2"/>
  <cols>
    <col min="1" max="1" width="16.83203125" style="62" bestFit="1" customWidth="1"/>
    <col min="2" max="2" width="104.33203125" style="24" bestFit="1" customWidth="1"/>
    <col min="3" max="3" width="32.5" style="62" customWidth="1"/>
    <col min="4" max="4" width="19.33203125" style="62" customWidth="1"/>
    <col min="5" max="5" width="15" style="42" customWidth="1"/>
    <col min="6" max="6" width="2.1640625" style="42" hidden="1" customWidth="1"/>
    <col min="7" max="7" width="60.5" style="42" hidden="1" customWidth="1"/>
    <col min="8" max="8" width="12" style="26" hidden="1" customWidth="1"/>
    <col min="9" max="9" width="14.33203125" style="26" hidden="1" customWidth="1"/>
    <col min="10" max="10" width="22.1640625" style="28" hidden="1" customWidth="1"/>
    <col min="11" max="11" width="2.1640625" style="42" hidden="1" customWidth="1"/>
    <col min="12" max="12" width="54.33203125" style="27" customWidth="1"/>
    <col min="13" max="13" width="2.1640625" style="42" customWidth="1"/>
    <col min="14" max="14" width="71.1640625" style="27" customWidth="1"/>
    <col min="15" max="15" width="27.5" style="27" bestFit="1" customWidth="1"/>
    <col min="16" max="16" width="2.1640625" style="42" hidden="1" customWidth="1"/>
    <col min="17" max="17" width="66.6640625" style="27" hidden="1" customWidth="1"/>
    <col min="18" max="18" width="2.1640625" style="42" hidden="1" customWidth="1"/>
    <col min="19" max="19" width="82" style="27" hidden="1" customWidth="1"/>
    <col min="20" max="20" width="2.1640625" style="4" hidden="1" customWidth="1"/>
    <col min="21" max="21" width="1.5" style="24" hidden="1" customWidth="1"/>
    <col min="22" max="22" width="45.83203125" style="24" hidden="1" customWidth="1"/>
    <col min="23" max="23" width="46.83203125" style="24" hidden="1" customWidth="1"/>
    <col min="24" max="35" width="10.5" style="24" customWidth="1"/>
    <col min="36" max="16384" width="11.1640625" style="24"/>
  </cols>
  <sheetData>
    <row r="1" spans="1:22" s="60" customFormat="1" ht="49" thickBot="1" x14ac:dyDescent="0.25">
      <c r="A1" s="95" t="s">
        <v>11</v>
      </c>
      <c r="B1" s="96" t="s">
        <v>194</v>
      </c>
      <c r="C1" s="96" t="s">
        <v>0</v>
      </c>
      <c r="D1" s="97" t="s">
        <v>13</v>
      </c>
      <c r="E1" s="117" t="s">
        <v>14</v>
      </c>
      <c r="F1" s="56"/>
      <c r="G1" s="98" t="s">
        <v>150</v>
      </c>
      <c r="H1" s="99" t="s">
        <v>89</v>
      </c>
      <c r="I1" s="99" t="s">
        <v>88</v>
      </c>
      <c r="J1" s="101" t="s">
        <v>138</v>
      </c>
      <c r="K1" s="57"/>
      <c r="L1" s="100" t="s">
        <v>187</v>
      </c>
      <c r="M1" s="57"/>
      <c r="N1" s="102" t="s">
        <v>191</v>
      </c>
      <c r="O1" s="188" t="s">
        <v>288</v>
      </c>
      <c r="P1" s="58"/>
      <c r="Q1" s="36" t="s">
        <v>193</v>
      </c>
      <c r="R1" s="58"/>
      <c r="S1" s="36" t="s">
        <v>154</v>
      </c>
      <c r="T1" s="59"/>
    </row>
    <row r="2" spans="1:22" ht="122" thickTop="1" thickBot="1" x14ac:dyDescent="0.25">
      <c r="A2" s="103" t="s">
        <v>15</v>
      </c>
      <c r="B2" s="74" t="s">
        <v>1</v>
      </c>
      <c r="C2" s="63" t="s">
        <v>98</v>
      </c>
      <c r="D2" s="67" t="s">
        <v>17</v>
      </c>
      <c r="E2" s="43" t="s">
        <v>304</v>
      </c>
      <c r="F2" s="44"/>
      <c r="G2" s="45" t="s">
        <v>102</v>
      </c>
      <c r="H2" s="32">
        <v>50</v>
      </c>
      <c r="I2" s="32" t="s">
        <v>104</v>
      </c>
      <c r="J2" s="86">
        <v>55</v>
      </c>
      <c r="K2" s="47"/>
      <c r="L2" s="33" t="s">
        <v>368</v>
      </c>
      <c r="M2" s="47"/>
      <c r="N2" s="85" t="s">
        <v>290</v>
      </c>
      <c r="O2" s="22">
        <v>478.4</v>
      </c>
      <c r="P2" s="48"/>
      <c r="Q2" s="37" t="s">
        <v>205</v>
      </c>
      <c r="R2" s="48"/>
      <c r="S2" s="118"/>
      <c r="T2" s="29"/>
    </row>
    <row r="3" spans="1:22" ht="98" thickTop="1" thickBot="1" x14ac:dyDescent="0.25">
      <c r="A3" s="103" t="s">
        <v>15</v>
      </c>
      <c r="B3" s="74" t="s">
        <v>26</v>
      </c>
      <c r="C3" s="63" t="s">
        <v>62</v>
      </c>
      <c r="D3" s="67" t="s">
        <v>17</v>
      </c>
      <c r="E3" s="43" t="s">
        <v>304</v>
      </c>
      <c r="F3" s="44"/>
      <c r="G3" s="45" t="s">
        <v>102</v>
      </c>
      <c r="H3" s="32">
        <v>50</v>
      </c>
      <c r="I3" s="170" t="s">
        <v>104</v>
      </c>
      <c r="J3" s="299">
        <v>55</v>
      </c>
      <c r="K3" s="173"/>
      <c r="L3" s="22" t="s">
        <v>228</v>
      </c>
      <c r="M3" s="47"/>
      <c r="N3" s="85" t="s">
        <v>290</v>
      </c>
      <c r="O3" s="22" t="s">
        <v>325</v>
      </c>
      <c r="P3" s="48"/>
      <c r="Q3" s="37" t="s">
        <v>205</v>
      </c>
      <c r="R3" s="48"/>
      <c r="S3" s="76"/>
      <c r="T3" s="29"/>
    </row>
    <row r="4" spans="1:22" ht="50" thickTop="1" thickBot="1" x14ac:dyDescent="0.25">
      <c r="A4" s="103" t="s">
        <v>28</v>
      </c>
      <c r="B4" s="138" t="s">
        <v>417</v>
      </c>
      <c r="C4" s="61" t="s">
        <v>94</v>
      </c>
      <c r="D4" s="67" t="s">
        <v>17</v>
      </c>
      <c r="E4" s="43" t="s">
        <v>339</v>
      </c>
      <c r="F4" s="44"/>
      <c r="G4" s="290"/>
      <c r="H4" s="32">
        <v>125</v>
      </c>
      <c r="I4" s="32" t="s">
        <v>91</v>
      </c>
      <c r="J4" s="171">
        <v>55</v>
      </c>
      <c r="K4" s="47"/>
      <c r="L4" s="22" t="s">
        <v>369</v>
      </c>
      <c r="M4" s="47"/>
      <c r="N4" s="85" t="s">
        <v>322</v>
      </c>
      <c r="O4" s="22" t="s">
        <v>328</v>
      </c>
      <c r="P4" s="48"/>
      <c r="Q4" s="37" t="s">
        <v>205</v>
      </c>
      <c r="R4" s="48"/>
      <c r="S4" s="37"/>
      <c r="T4" s="29"/>
      <c r="V4" s="24" t="s">
        <v>197</v>
      </c>
    </row>
    <row r="5" spans="1:22" ht="122" thickTop="1" thickBot="1" x14ac:dyDescent="0.25">
      <c r="A5" s="103" t="s">
        <v>15</v>
      </c>
      <c r="B5" s="74" t="s">
        <v>23</v>
      </c>
      <c r="C5" s="63" t="s">
        <v>58</v>
      </c>
      <c r="D5" s="67" t="s">
        <v>17</v>
      </c>
      <c r="E5" s="43" t="s">
        <v>303</v>
      </c>
      <c r="F5" s="44"/>
      <c r="G5" s="45" t="s">
        <v>102</v>
      </c>
      <c r="H5" s="32">
        <v>50</v>
      </c>
      <c r="I5" s="32" t="s">
        <v>104</v>
      </c>
      <c r="J5" s="86">
        <v>55</v>
      </c>
      <c r="K5" s="47"/>
      <c r="L5" s="33" t="s">
        <v>227</v>
      </c>
      <c r="M5" s="47"/>
      <c r="N5" s="85" t="s">
        <v>290</v>
      </c>
      <c r="O5" s="22">
        <v>478.4</v>
      </c>
      <c r="P5" s="48"/>
      <c r="Q5" s="37" t="s">
        <v>205</v>
      </c>
      <c r="R5" s="48"/>
      <c r="S5" s="78"/>
      <c r="T5" s="29"/>
      <c r="V5" s="24" t="s">
        <v>197</v>
      </c>
    </row>
    <row r="6" spans="1:22" ht="122" thickTop="1" thickBot="1" x14ac:dyDescent="0.25">
      <c r="A6" s="103" t="s">
        <v>15</v>
      </c>
      <c r="B6" s="74" t="s">
        <v>27</v>
      </c>
      <c r="C6" s="63" t="s">
        <v>63</v>
      </c>
      <c r="D6" s="67" t="s">
        <v>17</v>
      </c>
      <c r="E6" s="43" t="s">
        <v>303</v>
      </c>
      <c r="F6" s="44"/>
      <c r="G6" s="45" t="s">
        <v>203</v>
      </c>
      <c r="H6" s="32">
        <v>0</v>
      </c>
      <c r="I6" s="32"/>
      <c r="J6" s="86">
        <v>0</v>
      </c>
      <c r="K6" s="47"/>
      <c r="L6" s="33" t="s">
        <v>227</v>
      </c>
      <c r="M6" s="47"/>
      <c r="N6" s="87" t="s">
        <v>226</v>
      </c>
      <c r="O6" s="22" t="s">
        <v>325</v>
      </c>
      <c r="P6" s="48"/>
      <c r="Q6" s="38" t="s">
        <v>205</v>
      </c>
      <c r="R6" s="48"/>
      <c r="S6" s="79"/>
      <c r="T6" s="29"/>
    </row>
    <row r="7" spans="1:22" ht="26" thickTop="1" thickBot="1" x14ac:dyDescent="0.25">
      <c r="A7" s="103" t="s">
        <v>15</v>
      </c>
      <c r="B7" s="74" t="s">
        <v>223</v>
      </c>
      <c r="C7" s="63" t="s">
        <v>222</v>
      </c>
      <c r="D7" s="67" t="s">
        <v>22</v>
      </c>
      <c r="E7" s="43" t="s">
        <v>147</v>
      </c>
      <c r="F7" s="44"/>
      <c r="G7" s="45" t="s">
        <v>105</v>
      </c>
      <c r="H7" s="32">
        <v>50</v>
      </c>
      <c r="I7" s="32" t="s">
        <v>104</v>
      </c>
      <c r="J7" s="86">
        <v>957</v>
      </c>
      <c r="K7" s="47"/>
      <c r="L7" s="33" t="s">
        <v>301</v>
      </c>
      <c r="M7" s="47"/>
      <c r="N7" s="85" t="s">
        <v>192</v>
      </c>
      <c r="O7" s="22">
        <v>0</v>
      </c>
      <c r="P7" s="48"/>
      <c r="Q7" s="37" t="s">
        <v>111</v>
      </c>
      <c r="R7" s="48"/>
      <c r="S7" s="37"/>
      <c r="T7" s="29"/>
      <c r="U7" s="24" t="s">
        <v>206</v>
      </c>
    </row>
    <row r="8" spans="1:22" ht="50" thickTop="1" thickBot="1" x14ac:dyDescent="0.25">
      <c r="A8" s="103" t="s">
        <v>28</v>
      </c>
      <c r="B8" s="287" t="s">
        <v>219</v>
      </c>
      <c r="C8" s="65" t="s">
        <v>266</v>
      </c>
      <c r="D8" s="67" t="s">
        <v>17</v>
      </c>
      <c r="E8" s="50" t="s">
        <v>477</v>
      </c>
      <c r="F8" s="44"/>
      <c r="G8" s="45" t="s">
        <v>102</v>
      </c>
      <c r="H8" s="32">
        <v>20</v>
      </c>
      <c r="I8" s="32" t="s">
        <v>103</v>
      </c>
      <c r="J8" s="86">
        <v>55</v>
      </c>
      <c r="K8" s="47"/>
      <c r="L8" s="22" t="s">
        <v>274</v>
      </c>
      <c r="M8" s="47"/>
      <c r="N8" s="85" t="s">
        <v>389</v>
      </c>
      <c r="O8" s="22">
        <v>156</v>
      </c>
      <c r="P8" s="48"/>
      <c r="Q8" s="37" t="s">
        <v>260</v>
      </c>
      <c r="R8" s="48"/>
      <c r="S8" s="37"/>
      <c r="T8" s="29"/>
      <c r="U8" s="24" t="s">
        <v>206</v>
      </c>
      <c r="V8" s="24" t="s">
        <v>197</v>
      </c>
    </row>
    <row r="9" spans="1:22" ht="50" thickTop="1" thickBot="1" x14ac:dyDescent="0.25">
      <c r="A9" s="103" t="s">
        <v>28</v>
      </c>
      <c r="B9" s="277" t="s">
        <v>359</v>
      </c>
      <c r="C9" s="61" t="s">
        <v>112</v>
      </c>
      <c r="D9" s="67" t="s">
        <v>22</v>
      </c>
      <c r="E9" s="50" t="s">
        <v>477</v>
      </c>
      <c r="F9" s="44"/>
      <c r="G9" s="45" t="s">
        <v>365</v>
      </c>
      <c r="H9" s="32">
        <v>20</v>
      </c>
      <c r="I9" s="32" t="s">
        <v>103</v>
      </c>
      <c r="J9" s="86">
        <v>55</v>
      </c>
      <c r="K9" s="47"/>
      <c r="L9" s="22"/>
      <c r="M9" s="47"/>
      <c r="N9" s="85" t="s">
        <v>392</v>
      </c>
      <c r="O9" s="22" t="s">
        <v>328</v>
      </c>
      <c r="P9" s="48"/>
      <c r="Q9" s="38"/>
      <c r="R9" s="48"/>
      <c r="S9" s="77" t="s">
        <v>106</v>
      </c>
      <c r="T9" s="29"/>
      <c r="V9" s="24" t="s">
        <v>197</v>
      </c>
    </row>
    <row r="10" spans="1:22" ht="74" thickTop="1" thickBot="1" x14ac:dyDescent="0.25">
      <c r="A10" s="103" t="s">
        <v>15</v>
      </c>
      <c r="B10" s="74" t="s">
        <v>25</v>
      </c>
      <c r="C10" s="63" t="s">
        <v>60</v>
      </c>
      <c r="D10" s="67" t="s">
        <v>17</v>
      </c>
      <c r="E10" s="51" t="s">
        <v>142</v>
      </c>
      <c r="F10" s="44"/>
      <c r="G10" s="45" t="s">
        <v>207</v>
      </c>
      <c r="H10" s="32">
        <v>45</v>
      </c>
      <c r="I10" s="32" t="s">
        <v>158</v>
      </c>
      <c r="J10" s="86">
        <f>172.5+228</f>
        <v>400.5</v>
      </c>
      <c r="K10" s="47"/>
      <c r="L10" s="22" t="s">
        <v>369</v>
      </c>
      <c r="M10" s="47"/>
      <c r="N10" s="85" t="s">
        <v>322</v>
      </c>
      <c r="O10" s="22">
        <v>405.6</v>
      </c>
      <c r="P10" s="48"/>
      <c r="Q10" s="37"/>
      <c r="R10" s="48"/>
      <c r="S10" s="39" t="s">
        <v>334</v>
      </c>
      <c r="T10" s="29"/>
    </row>
    <row r="11" spans="1:22" ht="50" thickTop="1" thickBot="1" x14ac:dyDescent="0.25">
      <c r="A11" s="103" t="s">
        <v>28</v>
      </c>
      <c r="B11" s="21" t="s">
        <v>449</v>
      </c>
      <c r="C11" s="61" t="s">
        <v>59</v>
      </c>
      <c r="D11" s="67" t="s">
        <v>17</v>
      </c>
      <c r="E11" s="194" t="s">
        <v>142</v>
      </c>
      <c r="F11" s="44"/>
      <c r="G11" s="290"/>
      <c r="H11" s="32">
        <v>70</v>
      </c>
      <c r="I11" s="32" t="s">
        <v>91</v>
      </c>
      <c r="J11" s="86">
        <v>55</v>
      </c>
      <c r="K11" s="47"/>
      <c r="L11" s="22" t="s">
        <v>369</v>
      </c>
      <c r="M11" s="47"/>
      <c r="N11" s="85" t="s">
        <v>322</v>
      </c>
      <c r="O11" s="22" t="s">
        <v>328</v>
      </c>
      <c r="P11" s="48"/>
      <c r="Q11" s="38" t="s">
        <v>229</v>
      </c>
      <c r="R11" s="48"/>
      <c r="S11" s="38"/>
      <c r="T11" s="29"/>
      <c r="V11" s="24" t="s">
        <v>197</v>
      </c>
    </row>
    <row r="12" spans="1:22" ht="50" thickTop="1" thickBot="1" x14ac:dyDescent="0.25">
      <c r="A12" s="103" t="s">
        <v>28</v>
      </c>
      <c r="B12" s="275" t="s">
        <v>172</v>
      </c>
      <c r="C12" s="61" t="s">
        <v>112</v>
      </c>
      <c r="D12" s="67" t="s">
        <v>17</v>
      </c>
      <c r="E12" s="43" t="s">
        <v>142</v>
      </c>
      <c r="F12" s="44"/>
      <c r="G12" s="45" t="s">
        <v>102</v>
      </c>
      <c r="H12" s="32">
        <v>50</v>
      </c>
      <c r="I12" s="32" t="s">
        <v>103</v>
      </c>
      <c r="J12" s="86">
        <v>55</v>
      </c>
      <c r="K12" s="47"/>
      <c r="L12" s="22" t="s">
        <v>369</v>
      </c>
      <c r="M12" s="47"/>
      <c r="N12" s="51" t="s">
        <v>438</v>
      </c>
      <c r="O12" s="22" t="s">
        <v>328</v>
      </c>
      <c r="P12" s="48"/>
      <c r="Q12" s="38" t="s">
        <v>229</v>
      </c>
      <c r="R12" s="48"/>
      <c r="S12" s="38"/>
      <c r="T12" s="29"/>
      <c r="V12" s="24" t="s">
        <v>197</v>
      </c>
    </row>
    <row r="13" spans="1:22" ht="362" customHeight="1" thickTop="1" thickBot="1" x14ac:dyDescent="0.25">
      <c r="A13" s="136" t="s">
        <v>28</v>
      </c>
      <c r="B13" s="277" t="s">
        <v>49</v>
      </c>
      <c r="C13" s="64" t="s">
        <v>82</v>
      </c>
      <c r="D13" s="67" t="s">
        <v>17</v>
      </c>
      <c r="E13" s="43" t="s">
        <v>142</v>
      </c>
      <c r="F13" s="44"/>
      <c r="G13" s="45" t="s">
        <v>102</v>
      </c>
      <c r="H13" s="32">
        <v>40</v>
      </c>
      <c r="I13" s="32" t="s">
        <v>104</v>
      </c>
      <c r="J13" s="86">
        <v>55</v>
      </c>
      <c r="K13" s="47"/>
      <c r="L13" s="312" t="s">
        <v>476</v>
      </c>
      <c r="M13" s="47"/>
      <c r="N13" s="193" t="s">
        <v>437</v>
      </c>
      <c r="O13" s="22" t="s">
        <v>328</v>
      </c>
      <c r="P13" s="48"/>
      <c r="Q13" s="88" t="s">
        <v>234</v>
      </c>
      <c r="R13" s="48"/>
      <c r="S13" s="39" t="s">
        <v>271</v>
      </c>
      <c r="T13" s="29"/>
    </row>
    <row r="14" spans="1:22" ht="50" thickTop="1" thickBot="1" x14ac:dyDescent="0.25">
      <c r="A14" s="103" t="s">
        <v>41</v>
      </c>
      <c r="B14" s="131" t="s">
        <v>474</v>
      </c>
      <c r="C14" s="65" t="s">
        <v>56</v>
      </c>
      <c r="D14" s="67" t="s">
        <v>17</v>
      </c>
      <c r="E14" s="43" t="s">
        <v>142</v>
      </c>
      <c r="F14" s="44"/>
      <c r="G14" s="45"/>
      <c r="H14" s="32"/>
      <c r="I14" s="32"/>
      <c r="J14" s="23"/>
      <c r="K14" s="47"/>
      <c r="L14" s="312" t="s">
        <v>476</v>
      </c>
      <c r="M14" s="47"/>
      <c r="N14" s="85"/>
      <c r="O14" s="22"/>
      <c r="P14" s="48"/>
      <c r="Q14" s="37" t="s">
        <v>111</v>
      </c>
      <c r="R14" s="48"/>
      <c r="S14" s="43" t="s">
        <v>262</v>
      </c>
      <c r="T14" s="29"/>
      <c r="U14" s="24" t="s">
        <v>206</v>
      </c>
    </row>
    <row r="15" spans="1:22" ht="50" thickTop="1" thickBot="1" x14ac:dyDescent="0.25">
      <c r="A15" s="103" t="s">
        <v>28</v>
      </c>
      <c r="B15" s="275" t="s">
        <v>275</v>
      </c>
      <c r="C15" s="61" t="s">
        <v>201</v>
      </c>
      <c r="D15" s="67" t="s">
        <v>17</v>
      </c>
      <c r="E15" s="43" t="s">
        <v>143</v>
      </c>
      <c r="F15" s="44"/>
      <c r="G15" s="45" t="s">
        <v>102</v>
      </c>
      <c r="H15" s="32">
        <v>20</v>
      </c>
      <c r="I15" s="32" t="s">
        <v>103</v>
      </c>
      <c r="J15" s="86">
        <v>55</v>
      </c>
      <c r="K15" s="47"/>
      <c r="L15" s="22" t="s">
        <v>200</v>
      </c>
      <c r="M15" s="47"/>
      <c r="N15" s="85" t="s">
        <v>393</v>
      </c>
      <c r="O15" s="22" t="s">
        <v>394</v>
      </c>
      <c r="P15" s="48"/>
      <c r="Q15" s="92" t="s">
        <v>233</v>
      </c>
      <c r="R15" s="48"/>
      <c r="S15" s="37"/>
      <c r="T15" s="29"/>
    </row>
    <row r="16" spans="1:22" ht="50" thickTop="1" thickBot="1" x14ac:dyDescent="0.25">
      <c r="A16" s="103" t="s">
        <v>28</v>
      </c>
      <c r="B16" s="276" t="s">
        <v>220</v>
      </c>
      <c r="C16" s="65" t="s">
        <v>266</v>
      </c>
      <c r="D16" s="67" t="s">
        <v>17</v>
      </c>
      <c r="E16" s="43" t="s">
        <v>143</v>
      </c>
      <c r="F16" s="44"/>
      <c r="G16" s="45" t="s">
        <v>102</v>
      </c>
      <c r="H16" s="32">
        <v>20</v>
      </c>
      <c r="I16" s="32" t="s">
        <v>103</v>
      </c>
      <c r="J16" s="86">
        <v>55</v>
      </c>
      <c r="K16" s="47"/>
      <c r="L16" s="22" t="s">
        <v>200</v>
      </c>
      <c r="M16" s="47"/>
      <c r="N16" s="85" t="s">
        <v>390</v>
      </c>
      <c r="O16" s="22">
        <v>156</v>
      </c>
      <c r="P16" s="48"/>
      <c r="Q16" s="38" t="s">
        <v>224</v>
      </c>
      <c r="R16" s="48"/>
      <c r="S16" s="37"/>
      <c r="T16" s="29"/>
    </row>
    <row r="17" spans="1:20" ht="50" thickTop="1" thickBot="1" x14ac:dyDescent="0.25">
      <c r="A17" s="103" t="s">
        <v>41</v>
      </c>
      <c r="B17" s="275" t="s">
        <v>42</v>
      </c>
      <c r="C17" s="61" t="s">
        <v>56</v>
      </c>
      <c r="D17" s="67" t="s">
        <v>17</v>
      </c>
      <c r="E17" s="43" t="s">
        <v>143</v>
      </c>
      <c r="F17" s="44"/>
      <c r="G17" s="45" t="s">
        <v>92</v>
      </c>
      <c r="H17" s="127">
        <v>25</v>
      </c>
      <c r="I17" s="32" t="s">
        <v>91</v>
      </c>
      <c r="J17" s="86">
        <v>0</v>
      </c>
      <c r="K17" s="47"/>
      <c r="L17" s="22" t="s">
        <v>200</v>
      </c>
      <c r="M17" s="47"/>
      <c r="N17" s="85" t="s">
        <v>192</v>
      </c>
      <c r="O17" s="22">
        <v>0</v>
      </c>
      <c r="P17" s="48"/>
      <c r="Q17" s="76" t="s">
        <v>224</v>
      </c>
      <c r="R17" s="48"/>
      <c r="S17" s="22" t="s">
        <v>225</v>
      </c>
      <c r="T17" s="29"/>
    </row>
    <row r="18" spans="1:20" ht="26" thickTop="1" thickBot="1" x14ac:dyDescent="0.25">
      <c r="A18" s="103" t="s">
        <v>41</v>
      </c>
      <c r="B18" s="275" t="s">
        <v>44</v>
      </c>
      <c r="C18" s="61" t="s">
        <v>79</v>
      </c>
      <c r="D18" s="67" t="s">
        <v>17</v>
      </c>
      <c r="E18" s="43" t="s">
        <v>144</v>
      </c>
      <c r="F18" s="44"/>
      <c r="G18" s="45" t="s">
        <v>102</v>
      </c>
      <c r="H18" s="32">
        <v>1</v>
      </c>
      <c r="I18" s="32" t="s">
        <v>104</v>
      </c>
      <c r="J18" s="86">
        <v>55</v>
      </c>
      <c r="K18" s="47"/>
      <c r="L18" s="22" t="s">
        <v>202</v>
      </c>
      <c r="M18" s="47"/>
      <c r="N18" s="85" t="s">
        <v>192</v>
      </c>
      <c r="O18" s="22">
        <v>0</v>
      </c>
      <c r="P18" s="48"/>
      <c r="Q18" s="186"/>
      <c r="R18" s="48"/>
      <c r="S18" s="187" t="s">
        <v>408</v>
      </c>
      <c r="T18" s="29"/>
    </row>
    <row r="19" spans="1:20" ht="50" thickTop="1" thickBot="1" x14ac:dyDescent="0.25">
      <c r="A19" s="136" t="s">
        <v>41</v>
      </c>
      <c r="B19" s="275" t="s">
        <v>36</v>
      </c>
      <c r="C19" s="61" t="s">
        <v>74</v>
      </c>
      <c r="D19" s="67" t="s">
        <v>17</v>
      </c>
      <c r="E19" s="43" t="s">
        <v>144</v>
      </c>
      <c r="F19" s="44"/>
      <c r="G19" s="45" t="s">
        <v>102</v>
      </c>
      <c r="H19" s="32">
        <v>12</v>
      </c>
      <c r="I19" s="32" t="s">
        <v>104</v>
      </c>
      <c r="J19" s="86">
        <v>55</v>
      </c>
      <c r="K19" s="47"/>
      <c r="L19" s="22" t="s">
        <v>202</v>
      </c>
      <c r="M19" s="47"/>
      <c r="N19" s="191" t="s">
        <v>410</v>
      </c>
      <c r="O19" s="192">
        <v>249.6</v>
      </c>
      <c r="P19" s="48"/>
      <c r="Q19" s="121"/>
      <c r="R19" s="48"/>
      <c r="S19" s="37" t="s">
        <v>396</v>
      </c>
      <c r="T19" s="29"/>
    </row>
    <row r="20" spans="1:20" ht="50" thickTop="1" thickBot="1" x14ac:dyDescent="0.25">
      <c r="A20" s="103" t="s">
        <v>15</v>
      </c>
      <c r="B20" s="107" t="s">
        <v>258</v>
      </c>
      <c r="C20" s="63" t="s">
        <v>166</v>
      </c>
      <c r="D20" s="67" t="s">
        <v>17</v>
      </c>
      <c r="E20" s="43" t="s">
        <v>145</v>
      </c>
      <c r="F20" s="44"/>
      <c r="G20" s="45" t="s">
        <v>259</v>
      </c>
      <c r="H20" s="32">
        <v>20</v>
      </c>
      <c r="I20" s="32" t="s">
        <v>104</v>
      </c>
      <c r="J20" s="86">
        <v>382.8</v>
      </c>
      <c r="K20" s="47"/>
      <c r="L20" s="22" t="s">
        <v>200</v>
      </c>
      <c r="M20" s="47"/>
      <c r="N20" s="85" t="s">
        <v>192</v>
      </c>
      <c r="O20" s="22">
        <v>0</v>
      </c>
      <c r="P20" s="48"/>
      <c r="Q20" s="37" t="s">
        <v>205</v>
      </c>
      <c r="R20" s="48"/>
      <c r="S20" s="37"/>
      <c r="T20" s="29"/>
    </row>
    <row r="21" spans="1:20" ht="50" thickTop="1" thickBot="1" x14ac:dyDescent="0.25">
      <c r="A21" s="103" t="s">
        <v>15</v>
      </c>
      <c r="B21" s="74" t="s">
        <v>232</v>
      </c>
      <c r="C21" s="63" t="s">
        <v>171</v>
      </c>
      <c r="D21" s="67" t="s">
        <v>17</v>
      </c>
      <c r="E21" s="43" t="s">
        <v>145</v>
      </c>
      <c r="F21" s="44"/>
      <c r="G21" s="45" t="s">
        <v>320</v>
      </c>
      <c r="H21" s="32">
        <v>20</v>
      </c>
      <c r="I21" s="32" t="s">
        <v>104</v>
      </c>
      <c r="J21" s="86">
        <v>606</v>
      </c>
      <c r="K21" s="47"/>
      <c r="L21" s="22" t="s">
        <v>200</v>
      </c>
      <c r="M21" s="47"/>
      <c r="N21" s="87" t="s">
        <v>192</v>
      </c>
      <c r="O21" s="22">
        <v>0</v>
      </c>
      <c r="P21" s="48"/>
      <c r="Q21" s="122" t="s">
        <v>278</v>
      </c>
      <c r="R21" s="48"/>
      <c r="S21" s="37"/>
      <c r="T21" s="29"/>
    </row>
    <row r="22" spans="1:20" ht="26" thickTop="1" thickBot="1" x14ac:dyDescent="0.25">
      <c r="A22" s="103" t="s">
        <v>28</v>
      </c>
      <c r="B22" s="275" t="s">
        <v>35</v>
      </c>
      <c r="C22" s="61" t="s">
        <v>79</v>
      </c>
      <c r="D22" s="67" t="s">
        <v>17</v>
      </c>
      <c r="E22" s="43" t="s">
        <v>145</v>
      </c>
      <c r="F22" s="44"/>
      <c r="G22" s="45" t="s">
        <v>102</v>
      </c>
      <c r="H22" s="32">
        <v>20</v>
      </c>
      <c r="I22" s="32" t="s">
        <v>103</v>
      </c>
      <c r="J22" s="86">
        <v>55</v>
      </c>
      <c r="K22" s="47"/>
      <c r="L22" s="22" t="s">
        <v>200</v>
      </c>
      <c r="M22" s="47"/>
      <c r="N22" s="85" t="s">
        <v>192</v>
      </c>
      <c r="O22" s="22">
        <v>0</v>
      </c>
      <c r="P22" s="48"/>
      <c r="Q22" s="114" t="s">
        <v>216</v>
      </c>
      <c r="R22" s="48"/>
      <c r="S22" s="37"/>
      <c r="T22" s="29"/>
    </row>
    <row r="23" spans="1:20" ht="50" thickTop="1" thickBot="1" x14ac:dyDescent="0.25">
      <c r="A23" s="103" t="s">
        <v>28</v>
      </c>
      <c r="B23" s="275" t="s">
        <v>32</v>
      </c>
      <c r="C23" s="61" t="s">
        <v>201</v>
      </c>
      <c r="D23" s="67" t="s">
        <v>17</v>
      </c>
      <c r="E23" s="51" t="s">
        <v>145</v>
      </c>
      <c r="F23" s="44"/>
      <c r="G23" s="45" t="s">
        <v>102</v>
      </c>
      <c r="H23" s="32">
        <v>20</v>
      </c>
      <c r="I23" s="32" t="s">
        <v>103</v>
      </c>
      <c r="J23" s="86">
        <v>55</v>
      </c>
      <c r="K23" s="47"/>
      <c r="L23" s="22" t="s">
        <v>200</v>
      </c>
      <c r="M23" s="47"/>
      <c r="N23" s="85" t="s">
        <v>192</v>
      </c>
      <c r="O23" s="22">
        <v>0</v>
      </c>
      <c r="P23" s="48"/>
      <c r="Q23" s="37" t="s">
        <v>272</v>
      </c>
      <c r="R23" s="48"/>
      <c r="S23" s="185" t="s">
        <v>404</v>
      </c>
      <c r="T23" s="29"/>
    </row>
    <row r="24" spans="1:20" ht="26" thickTop="1" thickBot="1" x14ac:dyDescent="0.25">
      <c r="A24" s="103" t="s">
        <v>28</v>
      </c>
      <c r="B24" s="276" t="s">
        <v>221</v>
      </c>
      <c r="C24" s="65" t="s">
        <v>266</v>
      </c>
      <c r="D24" s="67" t="s">
        <v>17</v>
      </c>
      <c r="E24" s="51" t="s">
        <v>145</v>
      </c>
      <c r="F24" s="44"/>
      <c r="G24" s="45" t="s">
        <v>102</v>
      </c>
      <c r="H24" s="32">
        <v>20</v>
      </c>
      <c r="I24" s="32" t="s">
        <v>103</v>
      </c>
      <c r="J24" s="86">
        <v>55</v>
      </c>
      <c r="K24" s="47"/>
      <c r="L24" s="22" t="s">
        <v>200</v>
      </c>
      <c r="M24" s="47"/>
      <c r="N24" s="85" t="s">
        <v>192</v>
      </c>
      <c r="O24" s="22">
        <v>0</v>
      </c>
      <c r="P24" s="48"/>
      <c r="Q24" s="79"/>
      <c r="R24" s="48"/>
      <c r="S24" s="39" t="s">
        <v>107</v>
      </c>
      <c r="T24" s="29"/>
    </row>
    <row r="25" spans="1:20" ht="26" thickTop="1" thickBot="1" x14ac:dyDescent="0.25">
      <c r="A25" s="103" t="s">
        <v>15</v>
      </c>
      <c r="B25" s="74" t="s">
        <v>16</v>
      </c>
      <c r="C25" s="63" t="s">
        <v>56</v>
      </c>
      <c r="D25" s="67" t="s">
        <v>17</v>
      </c>
      <c r="E25" s="43" t="s">
        <v>146</v>
      </c>
      <c r="F25" s="44"/>
      <c r="G25" s="45" t="s">
        <v>151</v>
      </c>
      <c r="H25" s="32">
        <v>25</v>
      </c>
      <c r="I25" s="32" t="s">
        <v>91</v>
      </c>
      <c r="J25" s="86">
        <f>747/2</f>
        <v>373.5</v>
      </c>
      <c r="K25" s="47"/>
      <c r="L25" s="22" t="s">
        <v>200</v>
      </c>
      <c r="M25" s="47"/>
      <c r="N25" s="85" t="s">
        <v>192</v>
      </c>
      <c r="O25" s="22">
        <v>0</v>
      </c>
      <c r="P25" s="48"/>
      <c r="Q25" s="82" t="s">
        <v>217</v>
      </c>
      <c r="R25" s="48"/>
      <c r="S25" s="37"/>
      <c r="T25" s="29"/>
    </row>
    <row r="26" spans="1:20" ht="26" thickTop="1" thickBot="1" x14ac:dyDescent="0.25">
      <c r="A26" s="103" t="s">
        <v>15</v>
      </c>
      <c r="B26" s="74" t="s">
        <v>18</v>
      </c>
      <c r="C26" s="63" t="s">
        <v>57</v>
      </c>
      <c r="D26" s="67" t="s">
        <v>17</v>
      </c>
      <c r="E26" s="43" t="s">
        <v>146</v>
      </c>
      <c r="F26" s="44"/>
      <c r="G26" s="45" t="s">
        <v>151</v>
      </c>
      <c r="H26" s="32">
        <v>25</v>
      </c>
      <c r="I26" s="32" t="s">
        <v>90</v>
      </c>
      <c r="J26" s="23">
        <f>J25</f>
        <v>373.5</v>
      </c>
      <c r="K26" s="47"/>
      <c r="L26" s="22" t="s">
        <v>200</v>
      </c>
      <c r="M26" s="47"/>
      <c r="N26" s="85" t="s">
        <v>192</v>
      </c>
      <c r="O26" s="22">
        <v>0</v>
      </c>
      <c r="P26" s="48"/>
      <c r="Q26" s="37" t="s">
        <v>217</v>
      </c>
      <c r="R26" s="48"/>
      <c r="S26" s="37"/>
      <c r="T26" s="29"/>
    </row>
    <row r="27" spans="1:20" ht="50" thickTop="1" thickBot="1" x14ac:dyDescent="0.25">
      <c r="A27" s="103" t="s">
        <v>28</v>
      </c>
      <c r="B27" s="275" t="s">
        <v>473</v>
      </c>
      <c r="C27" s="61" t="s">
        <v>56</v>
      </c>
      <c r="D27" s="67" t="s">
        <v>17</v>
      </c>
      <c r="E27" s="43" t="s">
        <v>146</v>
      </c>
      <c r="F27" s="44"/>
      <c r="G27" s="45" t="s">
        <v>102</v>
      </c>
      <c r="H27" s="32">
        <v>20</v>
      </c>
      <c r="I27" s="32" t="s">
        <v>103</v>
      </c>
      <c r="J27" s="86">
        <v>55</v>
      </c>
      <c r="K27" s="47"/>
      <c r="L27" s="22" t="s">
        <v>200</v>
      </c>
      <c r="M27" s="47"/>
      <c r="N27" s="85" t="s">
        <v>391</v>
      </c>
      <c r="O27" s="22">
        <v>361.4</v>
      </c>
      <c r="P27" s="48"/>
      <c r="Q27" s="37" t="s">
        <v>217</v>
      </c>
      <c r="R27" s="48"/>
      <c r="S27" s="37"/>
      <c r="T27" s="29"/>
    </row>
    <row r="28" spans="1:20" ht="50" thickTop="1" thickBot="1" x14ac:dyDescent="0.25">
      <c r="A28" s="103" t="s">
        <v>28</v>
      </c>
      <c r="B28" s="276" t="s">
        <v>380</v>
      </c>
      <c r="C28" s="68" t="s">
        <v>370</v>
      </c>
      <c r="D28" s="67" t="s">
        <v>17</v>
      </c>
      <c r="E28" s="190" t="s">
        <v>146</v>
      </c>
      <c r="F28" s="44"/>
      <c r="G28" s="45" t="s">
        <v>371</v>
      </c>
      <c r="H28" s="32">
        <v>15</v>
      </c>
      <c r="I28" s="32" t="s">
        <v>372</v>
      </c>
      <c r="J28" s="135"/>
      <c r="K28" s="47"/>
      <c r="L28" s="22" t="s">
        <v>457</v>
      </c>
      <c r="M28" s="47"/>
      <c r="N28" s="85" t="s">
        <v>411</v>
      </c>
      <c r="O28" s="22" t="s">
        <v>328</v>
      </c>
      <c r="P28" s="48"/>
      <c r="Q28" s="37" t="s">
        <v>217</v>
      </c>
      <c r="R28" s="48"/>
      <c r="S28" s="37"/>
      <c r="T28" s="29"/>
    </row>
    <row r="29" spans="1:20" ht="50" thickTop="1" thickBot="1" x14ac:dyDescent="0.25">
      <c r="A29" s="103" t="s">
        <v>28</v>
      </c>
      <c r="B29" s="275" t="s">
        <v>38</v>
      </c>
      <c r="C29" s="61" t="s">
        <v>112</v>
      </c>
      <c r="D29" s="67" t="s">
        <v>17</v>
      </c>
      <c r="E29" s="43" t="s">
        <v>146</v>
      </c>
      <c r="F29" s="44"/>
      <c r="G29" s="45" t="s">
        <v>102</v>
      </c>
      <c r="H29" s="32">
        <v>25</v>
      </c>
      <c r="I29" s="32" t="s">
        <v>104</v>
      </c>
      <c r="J29" s="86">
        <v>55</v>
      </c>
      <c r="K29" s="47"/>
      <c r="L29" s="22" t="s">
        <v>200</v>
      </c>
      <c r="M29" s="47"/>
      <c r="N29" s="85" t="s">
        <v>395</v>
      </c>
      <c r="O29" s="22" t="s">
        <v>328</v>
      </c>
      <c r="P29" s="48"/>
      <c r="Q29" s="37" t="s">
        <v>217</v>
      </c>
      <c r="R29" s="48"/>
      <c r="S29" s="37"/>
      <c r="T29" s="29"/>
    </row>
    <row r="30" spans="1:20" ht="50" thickTop="1" thickBot="1" x14ac:dyDescent="0.25">
      <c r="A30" s="103" t="s">
        <v>41</v>
      </c>
      <c r="B30" s="195" t="s">
        <v>439</v>
      </c>
      <c r="C30" s="61" t="s">
        <v>79</v>
      </c>
      <c r="D30" s="67" t="s">
        <v>17</v>
      </c>
      <c r="E30" s="43" t="s">
        <v>146</v>
      </c>
      <c r="F30" s="44"/>
      <c r="G30" s="45" t="s">
        <v>102</v>
      </c>
      <c r="H30" s="32">
        <v>20</v>
      </c>
      <c r="I30" s="133" t="s">
        <v>103</v>
      </c>
      <c r="J30" s="86">
        <v>55</v>
      </c>
      <c r="K30" s="47"/>
      <c r="L30" s="22" t="s">
        <v>458</v>
      </c>
      <c r="M30" s="47"/>
      <c r="N30" s="85" t="s">
        <v>192</v>
      </c>
      <c r="O30" s="22">
        <v>0</v>
      </c>
      <c r="P30" s="48"/>
      <c r="Q30" s="37" t="s">
        <v>217</v>
      </c>
      <c r="R30" s="48"/>
      <c r="S30" s="37"/>
      <c r="T30" s="29"/>
    </row>
    <row r="31" spans="1:20" ht="26" thickTop="1" thickBot="1" x14ac:dyDescent="0.25">
      <c r="A31" s="103" t="s">
        <v>41</v>
      </c>
      <c r="B31" s="275" t="s">
        <v>47</v>
      </c>
      <c r="C31" s="61" t="s">
        <v>81</v>
      </c>
      <c r="D31" s="67" t="s">
        <v>17</v>
      </c>
      <c r="E31" s="43" t="s">
        <v>146</v>
      </c>
      <c r="F31" s="44"/>
      <c r="G31" s="45" t="s">
        <v>102</v>
      </c>
      <c r="H31" s="32">
        <v>20</v>
      </c>
      <c r="I31" s="133" t="s">
        <v>103</v>
      </c>
      <c r="J31" s="86">
        <v>55</v>
      </c>
      <c r="K31" s="47"/>
      <c r="L31" s="22" t="s">
        <v>200</v>
      </c>
      <c r="M31" s="47"/>
      <c r="N31" s="308" t="s">
        <v>360</v>
      </c>
      <c r="O31" s="310">
        <v>156</v>
      </c>
      <c r="P31" s="48"/>
      <c r="Q31" s="37"/>
      <c r="R31" s="48"/>
      <c r="S31" s="37"/>
      <c r="T31" s="29"/>
    </row>
    <row r="32" spans="1:20" ht="74" thickTop="1" thickBot="1" x14ac:dyDescent="0.25">
      <c r="A32" s="103" t="s">
        <v>15</v>
      </c>
      <c r="B32" s="74" t="s">
        <v>19</v>
      </c>
      <c r="C32" s="63" t="s">
        <v>65</v>
      </c>
      <c r="D32" s="67" t="s">
        <v>17</v>
      </c>
      <c r="E32" s="43" t="s">
        <v>159</v>
      </c>
      <c r="F32" s="44"/>
      <c r="G32" s="45" t="s">
        <v>199</v>
      </c>
      <c r="H32" s="32">
        <v>13</v>
      </c>
      <c r="I32" s="32" t="s">
        <v>103</v>
      </c>
      <c r="J32" s="86">
        <v>526.79999999999995</v>
      </c>
      <c r="K32" s="47"/>
      <c r="L32" s="192" t="s">
        <v>402</v>
      </c>
      <c r="M32" s="47"/>
      <c r="N32" s="85" t="s">
        <v>289</v>
      </c>
      <c r="O32" s="22">
        <v>416</v>
      </c>
      <c r="P32" s="48"/>
      <c r="Q32" s="37" t="s">
        <v>205</v>
      </c>
      <c r="R32" s="48"/>
      <c r="S32" s="37"/>
      <c r="T32" s="29"/>
    </row>
    <row r="33" spans="1:20" ht="50" thickTop="1" thickBot="1" x14ac:dyDescent="0.25">
      <c r="A33" s="103" t="s">
        <v>15</v>
      </c>
      <c r="B33" s="74" t="s">
        <v>24</v>
      </c>
      <c r="C33" s="63" t="s">
        <v>61</v>
      </c>
      <c r="D33" s="67" t="s">
        <v>17</v>
      </c>
      <c r="E33" s="43" t="s">
        <v>159</v>
      </c>
      <c r="F33" s="44"/>
      <c r="G33" s="45" t="s">
        <v>363</v>
      </c>
      <c r="H33" s="32">
        <v>50</v>
      </c>
      <c r="I33" s="32" t="s">
        <v>103</v>
      </c>
      <c r="J33" s="86">
        <f>+J32</f>
        <v>526.79999999999995</v>
      </c>
      <c r="K33" s="47"/>
      <c r="L33" s="22" t="s">
        <v>402</v>
      </c>
      <c r="M33" s="47"/>
      <c r="N33" s="191" t="s">
        <v>436</v>
      </c>
      <c r="O33" s="192">
        <v>0</v>
      </c>
      <c r="P33" s="48"/>
      <c r="Q33" s="37" t="s">
        <v>263</v>
      </c>
      <c r="R33" s="48"/>
      <c r="S33" s="37"/>
      <c r="T33" s="29"/>
    </row>
    <row r="34" spans="1:20" ht="50" thickTop="1" thickBot="1" x14ac:dyDescent="0.25">
      <c r="A34" s="103" t="s">
        <v>28</v>
      </c>
      <c r="B34" s="275" t="s">
        <v>386</v>
      </c>
      <c r="C34" s="61" t="s">
        <v>56</v>
      </c>
      <c r="D34" s="67" t="s">
        <v>17</v>
      </c>
      <c r="E34" s="43" t="s">
        <v>159</v>
      </c>
      <c r="F34" s="44"/>
      <c r="G34" s="45" t="s">
        <v>102</v>
      </c>
      <c r="H34" s="32">
        <v>30</v>
      </c>
      <c r="I34" s="32" t="s">
        <v>91</v>
      </c>
      <c r="J34" s="86">
        <v>55</v>
      </c>
      <c r="K34" s="47"/>
      <c r="L34" s="22" t="s">
        <v>283</v>
      </c>
      <c r="M34" s="47"/>
      <c r="N34" s="85" t="s">
        <v>349</v>
      </c>
      <c r="O34" s="22">
        <v>478.4</v>
      </c>
      <c r="P34" s="48"/>
      <c r="Q34" s="37" t="s">
        <v>111</v>
      </c>
      <c r="R34" s="48"/>
      <c r="S34" s="37"/>
      <c r="T34" s="29"/>
    </row>
    <row r="35" spans="1:20" ht="50" thickTop="1" thickBot="1" x14ac:dyDescent="0.25">
      <c r="A35" s="103" t="s">
        <v>28</v>
      </c>
      <c r="B35" s="275" t="s">
        <v>33</v>
      </c>
      <c r="C35" s="61" t="s">
        <v>67</v>
      </c>
      <c r="D35" s="67" t="s">
        <v>17</v>
      </c>
      <c r="E35" s="43" t="s">
        <v>305</v>
      </c>
      <c r="F35" s="44"/>
      <c r="G35" s="45" t="s">
        <v>102</v>
      </c>
      <c r="H35" s="32" t="s">
        <v>282</v>
      </c>
      <c r="I35" s="32" t="s">
        <v>91</v>
      </c>
      <c r="J35" s="86">
        <v>55</v>
      </c>
      <c r="K35" s="47"/>
      <c r="L35" s="22" t="s">
        <v>402</v>
      </c>
      <c r="M35" s="47"/>
      <c r="N35" s="85" t="s">
        <v>346</v>
      </c>
      <c r="O35" s="22">
        <v>249.6</v>
      </c>
      <c r="P35" s="48"/>
      <c r="Q35" s="37" t="s">
        <v>218</v>
      </c>
      <c r="R35" s="48"/>
      <c r="S35" s="37"/>
      <c r="T35" s="29"/>
    </row>
    <row r="36" spans="1:20" ht="50" thickTop="1" thickBot="1" x14ac:dyDescent="0.25">
      <c r="A36" s="103" t="s">
        <v>28</v>
      </c>
      <c r="B36" s="275" t="s">
        <v>6</v>
      </c>
      <c r="C36" s="61" t="s">
        <v>73</v>
      </c>
      <c r="D36" s="67" t="s">
        <v>17</v>
      </c>
      <c r="E36" s="43" t="s">
        <v>300</v>
      </c>
      <c r="F36" s="44"/>
      <c r="G36" s="45" t="s">
        <v>102</v>
      </c>
      <c r="H36" s="32">
        <v>100</v>
      </c>
      <c r="I36" s="32" t="s">
        <v>103</v>
      </c>
      <c r="J36" s="86">
        <v>55</v>
      </c>
      <c r="K36" s="47"/>
      <c r="L36" s="22" t="s">
        <v>318</v>
      </c>
      <c r="M36" s="47"/>
      <c r="N36" s="85" t="s">
        <v>326</v>
      </c>
      <c r="O36" s="22">
        <v>585</v>
      </c>
      <c r="P36" s="48"/>
      <c r="Q36" s="37" t="s">
        <v>111</v>
      </c>
      <c r="R36" s="48"/>
      <c r="S36" s="37"/>
      <c r="T36" s="29"/>
    </row>
    <row r="37" spans="1:20" ht="26" thickTop="1" thickBot="1" x14ac:dyDescent="0.25">
      <c r="A37" s="103" t="s">
        <v>28</v>
      </c>
      <c r="B37" s="180" t="s">
        <v>55</v>
      </c>
      <c r="C37" s="64" t="s">
        <v>69</v>
      </c>
      <c r="D37" s="67" t="s">
        <v>17</v>
      </c>
      <c r="E37" s="43" t="s">
        <v>299</v>
      </c>
      <c r="F37" s="44"/>
      <c r="G37" s="45" t="s">
        <v>102</v>
      </c>
      <c r="H37" s="32">
        <v>1</v>
      </c>
      <c r="I37" s="32" t="s">
        <v>91</v>
      </c>
      <c r="J37" s="86">
        <v>55</v>
      </c>
      <c r="K37" s="48"/>
      <c r="L37" s="33" t="s">
        <v>403</v>
      </c>
      <c r="M37" s="47"/>
      <c r="N37" s="85" t="s">
        <v>348</v>
      </c>
      <c r="O37" s="22">
        <v>384.8</v>
      </c>
      <c r="P37" s="48"/>
      <c r="Q37" s="37"/>
      <c r="R37" s="48"/>
      <c r="S37" s="37"/>
      <c r="T37" s="29"/>
    </row>
    <row r="38" spans="1:20" ht="26" thickTop="1" thickBot="1" x14ac:dyDescent="0.25">
      <c r="A38" s="103" t="s">
        <v>41</v>
      </c>
      <c r="B38" s="72" t="s">
        <v>55</v>
      </c>
      <c r="C38" s="64" t="s">
        <v>69</v>
      </c>
      <c r="D38" s="67" t="s">
        <v>17</v>
      </c>
      <c r="E38" s="43" t="s">
        <v>299</v>
      </c>
      <c r="F38" s="44"/>
      <c r="G38" s="45" t="s">
        <v>102</v>
      </c>
      <c r="H38" s="32">
        <v>1</v>
      </c>
      <c r="I38" s="32" t="s">
        <v>91</v>
      </c>
      <c r="J38" s="86">
        <v>55</v>
      </c>
      <c r="K38" s="48"/>
      <c r="L38" s="305" t="s">
        <v>403</v>
      </c>
      <c r="M38" s="47"/>
      <c r="N38" s="85" t="s">
        <v>348</v>
      </c>
      <c r="O38" s="22">
        <v>384.8</v>
      </c>
      <c r="P38" s="48"/>
      <c r="Q38" s="37" t="s">
        <v>205</v>
      </c>
      <c r="R38" s="48"/>
      <c r="S38" s="37"/>
      <c r="T38" s="29"/>
    </row>
    <row r="39" spans="1:20" ht="50" thickTop="1" thickBot="1" x14ac:dyDescent="0.25">
      <c r="A39" s="103" t="s">
        <v>28</v>
      </c>
      <c r="B39" s="139" t="s">
        <v>409</v>
      </c>
      <c r="C39" s="64" t="s">
        <v>78</v>
      </c>
      <c r="D39" s="67" t="s">
        <v>17</v>
      </c>
      <c r="E39" s="43" t="s">
        <v>298</v>
      </c>
      <c r="F39" s="44"/>
      <c r="G39" s="290" t="s">
        <v>148</v>
      </c>
      <c r="H39" s="32">
        <v>100</v>
      </c>
      <c r="I39" s="32" t="s">
        <v>91</v>
      </c>
      <c r="J39" s="86">
        <v>4072.8</v>
      </c>
      <c r="K39" s="47"/>
      <c r="L39" s="22" t="s">
        <v>369</v>
      </c>
      <c r="M39" s="47"/>
      <c r="N39" s="85" t="s">
        <v>322</v>
      </c>
      <c r="O39" s="22">
        <v>387.4</v>
      </c>
      <c r="P39" s="48"/>
      <c r="Q39" s="37" t="s">
        <v>217</v>
      </c>
      <c r="R39" s="48"/>
      <c r="S39" s="39" t="s">
        <v>107</v>
      </c>
      <c r="T39" s="29"/>
    </row>
    <row r="40" spans="1:20" ht="50" thickTop="1" thickBot="1" x14ac:dyDescent="0.25">
      <c r="A40" s="103" t="s">
        <v>28</v>
      </c>
      <c r="B40" s="90" t="s">
        <v>412</v>
      </c>
      <c r="C40" s="61" t="s">
        <v>356</v>
      </c>
      <c r="D40" s="67" t="s">
        <v>17</v>
      </c>
      <c r="E40" s="43" t="s">
        <v>298</v>
      </c>
      <c r="F40" s="44"/>
      <c r="G40" s="290" t="s">
        <v>235</v>
      </c>
      <c r="H40" s="32">
        <v>100</v>
      </c>
      <c r="I40" s="32" t="s">
        <v>91</v>
      </c>
      <c r="J40" s="86">
        <v>4836</v>
      </c>
      <c r="K40" s="47"/>
      <c r="L40" s="22" t="s">
        <v>369</v>
      </c>
      <c r="M40" s="47"/>
      <c r="N40" s="85" t="s">
        <v>322</v>
      </c>
      <c r="O40" s="22" t="s">
        <v>328</v>
      </c>
      <c r="P40" s="48"/>
      <c r="Q40" s="37" t="s">
        <v>217</v>
      </c>
      <c r="R40" s="48"/>
      <c r="S40" s="37"/>
      <c r="T40" s="29"/>
    </row>
    <row r="41" spans="1:20" ht="50" thickTop="1" thickBot="1" x14ac:dyDescent="0.25">
      <c r="A41" s="103" t="s">
        <v>41</v>
      </c>
      <c r="B41" s="137" t="s">
        <v>424</v>
      </c>
      <c r="C41" s="64" t="s">
        <v>78</v>
      </c>
      <c r="D41" s="67" t="s">
        <v>17</v>
      </c>
      <c r="E41" s="43" t="s">
        <v>298</v>
      </c>
      <c r="F41" s="44"/>
      <c r="G41" s="290" t="s">
        <v>148</v>
      </c>
      <c r="H41" s="32">
        <v>100</v>
      </c>
      <c r="I41" s="32" t="s">
        <v>91</v>
      </c>
      <c r="J41" s="86">
        <v>4372.8</v>
      </c>
      <c r="K41" s="47"/>
      <c r="L41" s="22" t="s">
        <v>369</v>
      </c>
      <c r="M41" s="47"/>
      <c r="N41" s="85" t="s">
        <v>322</v>
      </c>
      <c r="O41" s="22">
        <v>387.4</v>
      </c>
      <c r="P41" s="48"/>
      <c r="Q41" s="37" t="s">
        <v>217</v>
      </c>
      <c r="R41" s="48"/>
      <c r="S41" s="37"/>
      <c r="T41" s="29"/>
    </row>
    <row r="42" spans="1:20" ht="50" thickTop="1" thickBot="1" x14ac:dyDescent="0.25">
      <c r="A42" s="103" t="s">
        <v>41</v>
      </c>
      <c r="B42" s="137" t="s">
        <v>429</v>
      </c>
      <c r="C42" s="61" t="s">
        <v>84</v>
      </c>
      <c r="D42" s="67" t="s">
        <v>17</v>
      </c>
      <c r="E42" s="43" t="s">
        <v>298</v>
      </c>
      <c r="F42" s="44"/>
      <c r="G42" s="290" t="s">
        <v>235</v>
      </c>
      <c r="H42" s="32">
        <v>100</v>
      </c>
      <c r="I42" s="32" t="s">
        <v>91</v>
      </c>
      <c r="J42" s="86">
        <v>1717.2</v>
      </c>
      <c r="K42" s="47"/>
      <c r="L42" s="22" t="s">
        <v>369</v>
      </c>
      <c r="M42" s="47"/>
      <c r="N42" s="85" t="s">
        <v>322</v>
      </c>
      <c r="O42" s="22" t="s">
        <v>332</v>
      </c>
      <c r="P42" s="48"/>
      <c r="Q42" s="37" t="s">
        <v>217</v>
      </c>
      <c r="R42" s="48"/>
      <c r="S42" s="37"/>
      <c r="T42" s="29"/>
    </row>
    <row r="43" spans="1:20" ht="50" thickTop="1" thickBot="1" x14ac:dyDescent="0.25">
      <c r="A43" s="103" t="s">
        <v>28</v>
      </c>
      <c r="B43" s="137" t="s">
        <v>418</v>
      </c>
      <c r="C43" s="64" t="s">
        <v>78</v>
      </c>
      <c r="D43" s="67" t="s">
        <v>17</v>
      </c>
      <c r="E43" s="43" t="s">
        <v>297</v>
      </c>
      <c r="F43" s="44"/>
      <c r="G43" s="290"/>
      <c r="H43" s="32">
        <v>70</v>
      </c>
      <c r="I43" s="32" t="s">
        <v>91</v>
      </c>
      <c r="J43" s="86">
        <v>55</v>
      </c>
      <c r="K43" s="47"/>
      <c r="L43" s="22" t="s">
        <v>369</v>
      </c>
      <c r="M43" s="47"/>
      <c r="N43" s="85" t="s">
        <v>322</v>
      </c>
      <c r="O43" s="22">
        <v>387.4</v>
      </c>
      <c r="P43" s="48"/>
      <c r="Q43" s="37" t="s">
        <v>217</v>
      </c>
      <c r="R43" s="48"/>
      <c r="S43" s="37"/>
      <c r="T43" s="29"/>
    </row>
    <row r="44" spans="1:20" ht="50" thickTop="1" thickBot="1" x14ac:dyDescent="0.25">
      <c r="A44" s="103" t="s">
        <v>28</v>
      </c>
      <c r="B44" s="90" t="s">
        <v>413</v>
      </c>
      <c r="C44" s="61" t="s">
        <v>94</v>
      </c>
      <c r="D44" s="67" t="s">
        <v>17</v>
      </c>
      <c r="E44" s="43" t="s">
        <v>297</v>
      </c>
      <c r="F44" s="44"/>
      <c r="G44" s="290"/>
      <c r="H44" s="32">
        <v>70</v>
      </c>
      <c r="I44" s="32" t="s">
        <v>91</v>
      </c>
      <c r="J44" s="86">
        <v>55</v>
      </c>
      <c r="K44" s="47"/>
      <c r="L44" s="22" t="s">
        <v>369</v>
      </c>
      <c r="M44" s="47"/>
      <c r="N44" s="85" t="s">
        <v>322</v>
      </c>
      <c r="O44" s="22" t="s">
        <v>328</v>
      </c>
      <c r="P44" s="48"/>
      <c r="Q44" s="37" t="s">
        <v>217</v>
      </c>
      <c r="R44" s="48"/>
      <c r="S44" s="37"/>
      <c r="T44" s="29"/>
    </row>
    <row r="45" spans="1:20" ht="50" thickTop="1" thickBot="1" x14ac:dyDescent="0.25">
      <c r="A45" s="103" t="s">
        <v>41</v>
      </c>
      <c r="B45" s="137" t="s">
        <v>425</v>
      </c>
      <c r="C45" s="64" t="s">
        <v>78</v>
      </c>
      <c r="D45" s="67" t="s">
        <v>17</v>
      </c>
      <c r="E45" s="43" t="s">
        <v>297</v>
      </c>
      <c r="F45" s="44"/>
      <c r="G45" s="290"/>
      <c r="H45" s="32">
        <v>70</v>
      </c>
      <c r="I45" s="32" t="s">
        <v>91</v>
      </c>
      <c r="J45" s="295">
        <v>55</v>
      </c>
      <c r="K45" s="47"/>
      <c r="L45" s="22" t="s">
        <v>369</v>
      </c>
      <c r="M45" s="47"/>
      <c r="N45" s="85" t="s">
        <v>322</v>
      </c>
      <c r="O45" s="22">
        <v>387.4</v>
      </c>
      <c r="P45" s="48"/>
      <c r="Q45" s="78" t="s">
        <v>217</v>
      </c>
      <c r="R45" s="48"/>
      <c r="S45" s="37"/>
      <c r="T45" s="29"/>
    </row>
    <row r="46" spans="1:20" ht="50" thickTop="1" thickBot="1" x14ac:dyDescent="0.25">
      <c r="A46" s="103" t="s">
        <v>41</v>
      </c>
      <c r="B46" s="21" t="s">
        <v>430</v>
      </c>
      <c r="C46" s="61" t="s">
        <v>84</v>
      </c>
      <c r="D46" s="115" t="s">
        <v>17</v>
      </c>
      <c r="E46" s="142" t="s">
        <v>297</v>
      </c>
      <c r="F46" s="47"/>
      <c r="G46" s="290"/>
      <c r="H46" s="32">
        <v>70</v>
      </c>
      <c r="I46" s="32" t="s">
        <v>91</v>
      </c>
      <c r="J46" s="86">
        <v>55</v>
      </c>
      <c r="K46" s="47"/>
      <c r="L46" s="22" t="s">
        <v>369</v>
      </c>
      <c r="M46" s="47"/>
      <c r="N46" s="85" t="s">
        <v>322</v>
      </c>
      <c r="O46" s="22" t="s">
        <v>332</v>
      </c>
      <c r="P46" s="48"/>
      <c r="Q46" s="37" t="s">
        <v>111</v>
      </c>
      <c r="R46" s="48"/>
      <c r="S46" s="37"/>
      <c r="T46" s="29"/>
    </row>
    <row r="47" spans="1:20" ht="50" thickTop="1" thickBot="1" x14ac:dyDescent="0.25">
      <c r="A47" s="61" t="s">
        <v>28</v>
      </c>
      <c r="B47" s="21" t="s">
        <v>419</v>
      </c>
      <c r="C47" s="64" t="s">
        <v>78</v>
      </c>
      <c r="D47" s="67" t="s">
        <v>17</v>
      </c>
      <c r="E47" s="105" t="s">
        <v>296</v>
      </c>
      <c r="F47" s="44"/>
      <c r="G47" s="290"/>
      <c r="H47" s="32">
        <v>70</v>
      </c>
      <c r="I47" s="32" t="s">
        <v>91</v>
      </c>
      <c r="J47" s="86">
        <v>55</v>
      </c>
      <c r="K47" s="47"/>
      <c r="L47" s="22" t="s">
        <v>369</v>
      </c>
      <c r="M47" s="47"/>
      <c r="N47" s="85" t="s">
        <v>322</v>
      </c>
      <c r="O47" s="22">
        <v>387.4</v>
      </c>
      <c r="P47" s="48"/>
      <c r="Q47" s="37" t="s">
        <v>111</v>
      </c>
      <c r="R47" s="48"/>
      <c r="S47" s="119"/>
      <c r="T47" s="29"/>
    </row>
    <row r="48" spans="1:20" ht="50" thickTop="1" thickBot="1" x14ac:dyDescent="0.25">
      <c r="A48" s="61" t="s">
        <v>28</v>
      </c>
      <c r="B48" s="138" t="s">
        <v>414</v>
      </c>
      <c r="C48" s="61" t="s">
        <v>94</v>
      </c>
      <c r="D48" s="67" t="s">
        <v>17</v>
      </c>
      <c r="E48" s="105" t="s">
        <v>296</v>
      </c>
      <c r="F48" s="44"/>
      <c r="G48" s="290"/>
      <c r="H48" s="32">
        <v>70</v>
      </c>
      <c r="I48" s="32" t="s">
        <v>91</v>
      </c>
      <c r="J48" s="86">
        <v>55</v>
      </c>
      <c r="K48" s="47"/>
      <c r="L48" s="22" t="s">
        <v>369</v>
      </c>
      <c r="M48" s="47"/>
      <c r="N48" s="85" t="s">
        <v>322</v>
      </c>
      <c r="O48" s="22" t="s">
        <v>328</v>
      </c>
      <c r="P48" s="48"/>
      <c r="Q48" s="78"/>
      <c r="R48" s="48"/>
      <c r="S48" s="121"/>
      <c r="T48" s="29"/>
    </row>
    <row r="49" spans="1:23" ht="50" thickTop="1" thickBot="1" x14ac:dyDescent="0.25">
      <c r="A49" s="61" t="s">
        <v>41</v>
      </c>
      <c r="B49" s="21" t="s">
        <v>426</v>
      </c>
      <c r="C49" s="64" t="s">
        <v>78</v>
      </c>
      <c r="D49" s="67" t="s">
        <v>17</v>
      </c>
      <c r="E49" s="105" t="s">
        <v>296</v>
      </c>
      <c r="F49" s="44"/>
      <c r="G49" s="290"/>
      <c r="H49" s="32">
        <v>70</v>
      </c>
      <c r="I49" s="32" t="s">
        <v>91</v>
      </c>
      <c r="J49" s="295">
        <v>55</v>
      </c>
      <c r="K49" s="47"/>
      <c r="L49" s="22" t="s">
        <v>369</v>
      </c>
      <c r="M49" s="47"/>
      <c r="N49" s="85" t="s">
        <v>322</v>
      </c>
      <c r="O49" s="22">
        <v>387.4</v>
      </c>
      <c r="P49" s="48"/>
      <c r="Q49" s="79" t="s">
        <v>111</v>
      </c>
      <c r="R49" s="48"/>
      <c r="S49" s="37"/>
      <c r="T49" s="29"/>
    </row>
    <row r="50" spans="1:23" ht="50" thickTop="1" thickBot="1" x14ac:dyDescent="0.25">
      <c r="A50" s="61" t="s">
        <v>41</v>
      </c>
      <c r="B50" s="21" t="s">
        <v>431</v>
      </c>
      <c r="C50" s="61" t="s">
        <v>84</v>
      </c>
      <c r="D50" s="67" t="s">
        <v>17</v>
      </c>
      <c r="E50" s="105" t="s">
        <v>296</v>
      </c>
      <c r="F50" s="44"/>
      <c r="G50" s="290"/>
      <c r="H50" s="32">
        <v>70</v>
      </c>
      <c r="I50" s="32" t="s">
        <v>91</v>
      </c>
      <c r="J50" s="86">
        <v>55</v>
      </c>
      <c r="K50" s="47"/>
      <c r="L50" s="22" t="s">
        <v>369</v>
      </c>
      <c r="M50" s="47"/>
      <c r="N50" s="85" t="s">
        <v>322</v>
      </c>
      <c r="O50" s="22" t="s">
        <v>332</v>
      </c>
      <c r="P50" s="48"/>
      <c r="Q50" s="91" t="s">
        <v>111</v>
      </c>
      <c r="R50" s="48"/>
      <c r="S50" s="123" t="s">
        <v>267</v>
      </c>
      <c r="T50" s="29"/>
    </row>
    <row r="51" spans="1:23" ht="50" thickTop="1" thickBot="1" x14ac:dyDescent="0.25">
      <c r="A51" s="61" t="s">
        <v>28</v>
      </c>
      <c r="B51" s="21" t="s">
        <v>420</v>
      </c>
      <c r="C51" s="64" t="s">
        <v>78</v>
      </c>
      <c r="D51" s="67" t="s">
        <v>17</v>
      </c>
      <c r="E51" s="142" t="s">
        <v>295</v>
      </c>
      <c r="F51" s="44"/>
      <c r="G51" s="290"/>
      <c r="H51" s="32">
        <v>70</v>
      </c>
      <c r="I51" s="32" t="s">
        <v>91</v>
      </c>
      <c r="J51" s="172">
        <v>55</v>
      </c>
      <c r="K51" s="47"/>
      <c r="L51" s="22" t="s">
        <v>369</v>
      </c>
      <c r="M51" s="47"/>
      <c r="N51" s="85" t="s">
        <v>322</v>
      </c>
      <c r="O51" s="22">
        <v>387.4</v>
      </c>
      <c r="P51" s="48"/>
      <c r="Q51" s="121" t="s">
        <v>111</v>
      </c>
      <c r="R51" s="48"/>
      <c r="S51" s="123" t="s">
        <v>268</v>
      </c>
      <c r="T51" s="29"/>
    </row>
    <row r="52" spans="1:23" ht="50" thickTop="1" thickBot="1" x14ac:dyDescent="0.25">
      <c r="A52" s="61" t="s">
        <v>28</v>
      </c>
      <c r="B52" s="138" t="s">
        <v>415</v>
      </c>
      <c r="C52" s="61" t="s">
        <v>94</v>
      </c>
      <c r="D52" s="67" t="s">
        <v>17</v>
      </c>
      <c r="E52" s="105" t="s">
        <v>295</v>
      </c>
      <c r="F52" s="44"/>
      <c r="G52" s="290"/>
      <c r="H52" s="32">
        <v>70</v>
      </c>
      <c r="I52" s="170" t="s">
        <v>91</v>
      </c>
      <c r="J52" s="172">
        <v>55</v>
      </c>
      <c r="K52" s="47"/>
      <c r="L52" s="22" t="s">
        <v>369</v>
      </c>
      <c r="M52" s="47"/>
      <c r="N52" s="85" t="s">
        <v>322</v>
      </c>
      <c r="O52" s="22" t="s">
        <v>328</v>
      </c>
      <c r="P52" s="48"/>
      <c r="Q52" s="55" t="s">
        <v>269</v>
      </c>
      <c r="R52" s="48"/>
      <c r="S52" s="55" t="s">
        <v>317</v>
      </c>
      <c r="T52" s="29"/>
      <c r="V52" s="24" t="s">
        <v>197</v>
      </c>
    </row>
    <row r="53" spans="1:23" ht="50" thickTop="1" thickBot="1" x14ac:dyDescent="0.25">
      <c r="A53" s="61" t="s">
        <v>41</v>
      </c>
      <c r="B53" s="21" t="s">
        <v>427</v>
      </c>
      <c r="C53" s="64" t="s">
        <v>78</v>
      </c>
      <c r="D53" s="67" t="s">
        <v>17</v>
      </c>
      <c r="E53" s="105" t="s">
        <v>295</v>
      </c>
      <c r="F53" s="44"/>
      <c r="G53" s="290"/>
      <c r="H53" s="32">
        <v>70</v>
      </c>
      <c r="I53" s="170" t="s">
        <v>91</v>
      </c>
      <c r="J53" s="301">
        <v>55</v>
      </c>
      <c r="K53" s="47"/>
      <c r="L53" s="22" t="s">
        <v>369</v>
      </c>
      <c r="M53" s="47"/>
      <c r="N53" s="85" t="s">
        <v>322</v>
      </c>
      <c r="O53" s="22">
        <v>387.4</v>
      </c>
      <c r="P53" s="48"/>
      <c r="Q53" s="82" t="s">
        <v>205</v>
      </c>
      <c r="R53" s="48"/>
      <c r="S53" s="120" t="s">
        <v>141</v>
      </c>
      <c r="T53" s="29"/>
    </row>
    <row r="54" spans="1:23" ht="50" thickTop="1" thickBot="1" x14ac:dyDescent="0.25">
      <c r="A54" s="61" t="s">
        <v>41</v>
      </c>
      <c r="B54" s="21" t="s">
        <v>432</v>
      </c>
      <c r="C54" s="61" t="s">
        <v>84</v>
      </c>
      <c r="D54" s="67" t="s">
        <v>17</v>
      </c>
      <c r="E54" s="105" t="s">
        <v>295</v>
      </c>
      <c r="F54" s="44"/>
      <c r="G54" s="290"/>
      <c r="H54" s="32">
        <v>70</v>
      </c>
      <c r="I54" s="170" t="s">
        <v>91</v>
      </c>
      <c r="J54" s="171">
        <v>55</v>
      </c>
      <c r="K54" s="47"/>
      <c r="L54" s="22" t="s">
        <v>369</v>
      </c>
      <c r="M54" s="47"/>
      <c r="N54" s="85" t="s">
        <v>322</v>
      </c>
      <c r="O54" s="22" t="s">
        <v>332</v>
      </c>
      <c r="P54" s="48"/>
      <c r="Q54" s="82"/>
      <c r="R54" s="48"/>
      <c r="S54" s="120"/>
      <c r="T54" s="29"/>
    </row>
    <row r="55" spans="1:23" ht="50" thickTop="1" thickBot="1" x14ac:dyDescent="0.25">
      <c r="A55" s="61" t="s">
        <v>28</v>
      </c>
      <c r="B55" s="21" t="s">
        <v>421</v>
      </c>
      <c r="C55" s="64" t="s">
        <v>78</v>
      </c>
      <c r="D55" s="67" t="s">
        <v>17</v>
      </c>
      <c r="E55" s="105" t="s">
        <v>294</v>
      </c>
      <c r="F55" s="44"/>
      <c r="G55" s="290"/>
      <c r="H55" s="32">
        <v>70</v>
      </c>
      <c r="I55" s="32" t="s">
        <v>91</v>
      </c>
      <c r="J55" s="171">
        <v>55</v>
      </c>
      <c r="K55" s="47"/>
      <c r="L55" s="22" t="s">
        <v>369</v>
      </c>
      <c r="M55" s="47"/>
      <c r="N55" s="85" t="s">
        <v>322</v>
      </c>
      <c r="O55" s="22">
        <v>387.4</v>
      </c>
      <c r="P55" s="48"/>
      <c r="Q55" s="125" t="s">
        <v>99</v>
      </c>
      <c r="R55" s="48"/>
      <c r="S55" s="108" t="s">
        <v>230</v>
      </c>
      <c r="T55" s="29"/>
      <c r="V55" s="24" t="s">
        <v>197</v>
      </c>
      <c r="W55" s="34" t="s">
        <v>100</v>
      </c>
    </row>
    <row r="56" spans="1:23" ht="50" thickTop="1" thickBot="1" x14ac:dyDescent="0.25">
      <c r="A56" s="61" t="s">
        <v>28</v>
      </c>
      <c r="B56" s="138" t="s">
        <v>416</v>
      </c>
      <c r="C56" s="61" t="s">
        <v>94</v>
      </c>
      <c r="D56" s="67" t="s">
        <v>17</v>
      </c>
      <c r="E56" s="105" t="s">
        <v>294</v>
      </c>
      <c r="F56" s="44"/>
      <c r="G56" s="290"/>
      <c r="H56" s="32">
        <v>70</v>
      </c>
      <c r="I56" s="32" t="s">
        <v>91</v>
      </c>
      <c r="J56" s="86">
        <v>55</v>
      </c>
      <c r="K56" s="47"/>
      <c r="L56" s="22" t="s">
        <v>369</v>
      </c>
      <c r="M56" s="47"/>
      <c r="N56" s="85" t="s">
        <v>322</v>
      </c>
      <c r="O56" s="22" t="s">
        <v>328</v>
      </c>
      <c r="P56" s="48"/>
      <c r="Q56" s="37" t="s">
        <v>270</v>
      </c>
      <c r="R56" s="48"/>
      <c r="S56" s="37"/>
      <c r="T56" s="29"/>
      <c r="V56" s="24" t="s">
        <v>197</v>
      </c>
    </row>
    <row r="57" spans="1:23" ht="50" thickTop="1" thickBot="1" x14ac:dyDescent="0.25">
      <c r="A57" s="61" t="s">
        <v>41</v>
      </c>
      <c r="B57" s="21" t="s">
        <v>428</v>
      </c>
      <c r="C57" s="64" t="s">
        <v>78</v>
      </c>
      <c r="D57" s="67" t="s">
        <v>17</v>
      </c>
      <c r="E57" s="43" t="s">
        <v>294</v>
      </c>
      <c r="F57" s="44"/>
      <c r="G57" s="290"/>
      <c r="H57" s="32">
        <v>70</v>
      </c>
      <c r="I57" s="32" t="s">
        <v>91</v>
      </c>
      <c r="J57" s="295">
        <v>55</v>
      </c>
      <c r="K57" s="47"/>
      <c r="L57" s="22" t="s">
        <v>369</v>
      </c>
      <c r="M57" s="47"/>
      <c r="N57" s="85" t="s">
        <v>322</v>
      </c>
      <c r="O57" s="22">
        <v>387.4</v>
      </c>
      <c r="P57" s="48"/>
      <c r="Q57" s="37" t="s">
        <v>264</v>
      </c>
      <c r="R57" s="48"/>
      <c r="S57" s="37"/>
      <c r="T57" s="29"/>
      <c r="V57" s="24" t="s">
        <v>197</v>
      </c>
    </row>
    <row r="58" spans="1:23" ht="98" thickTop="1" thickBot="1" x14ac:dyDescent="0.25">
      <c r="A58" s="61" t="s">
        <v>41</v>
      </c>
      <c r="B58" s="21" t="s">
        <v>433</v>
      </c>
      <c r="C58" s="61" t="s">
        <v>84</v>
      </c>
      <c r="D58" s="67" t="s">
        <v>17</v>
      </c>
      <c r="E58" s="105" t="s">
        <v>294</v>
      </c>
      <c r="F58" s="44"/>
      <c r="G58" s="290"/>
      <c r="H58" s="32">
        <v>70</v>
      </c>
      <c r="I58" s="32" t="s">
        <v>91</v>
      </c>
      <c r="J58" s="86">
        <v>55</v>
      </c>
      <c r="K58" s="47"/>
      <c r="L58" s="22" t="s">
        <v>369</v>
      </c>
      <c r="M58" s="47"/>
      <c r="N58" s="85" t="s">
        <v>322</v>
      </c>
      <c r="O58" s="22" t="s">
        <v>332</v>
      </c>
      <c r="P58" s="48"/>
      <c r="Q58" s="125" t="s">
        <v>336</v>
      </c>
      <c r="R58" s="48"/>
      <c r="S58" s="109" t="s">
        <v>335</v>
      </c>
      <c r="T58" s="29"/>
    </row>
    <row r="59" spans="1:23" s="1" customFormat="1" ht="50" thickTop="1" thickBot="1" x14ac:dyDescent="0.25">
      <c r="A59" s="61" t="s">
        <v>28</v>
      </c>
      <c r="B59" s="21" t="s">
        <v>422</v>
      </c>
      <c r="C59" s="64" t="s">
        <v>446</v>
      </c>
      <c r="D59" s="67" t="s">
        <v>17</v>
      </c>
      <c r="E59" s="105" t="s">
        <v>302</v>
      </c>
      <c r="F59" s="44"/>
      <c r="G59" s="290"/>
      <c r="H59" s="32">
        <v>70</v>
      </c>
      <c r="I59" s="32" t="s">
        <v>91</v>
      </c>
      <c r="J59" s="86">
        <v>55</v>
      </c>
      <c r="K59" s="47"/>
      <c r="L59" s="22" t="s">
        <v>369</v>
      </c>
      <c r="M59" s="47"/>
      <c r="N59" s="307" t="s">
        <v>322</v>
      </c>
      <c r="O59" s="311">
        <v>387.4</v>
      </c>
      <c r="P59" s="80"/>
      <c r="Q59" s="189" t="s">
        <v>273</v>
      </c>
      <c r="R59" s="80"/>
      <c r="S59" s="126" t="s">
        <v>323</v>
      </c>
      <c r="T59" s="81"/>
      <c r="U59" s="83"/>
    </row>
    <row r="60" spans="1:23" ht="218" thickTop="1" thickBot="1" x14ac:dyDescent="0.25">
      <c r="A60" s="61" t="s">
        <v>41</v>
      </c>
      <c r="B60" s="21" t="s">
        <v>440</v>
      </c>
      <c r="C60" s="64" t="s">
        <v>78</v>
      </c>
      <c r="D60" s="67" t="s">
        <v>17</v>
      </c>
      <c r="E60" s="105" t="s">
        <v>302</v>
      </c>
      <c r="F60" s="44"/>
      <c r="G60" s="290"/>
      <c r="H60" s="32">
        <v>70</v>
      </c>
      <c r="I60" s="32" t="s">
        <v>91</v>
      </c>
      <c r="J60" s="295">
        <v>55</v>
      </c>
      <c r="K60" s="47"/>
      <c r="L60" s="22" t="s">
        <v>369</v>
      </c>
      <c r="M60" s="47"/>
      <c r="N60" s="85" t="s">
        <v>322</v>
      </c>
      <c r="O60" s="22">
        <v>387.4</v>
      </c>
      <c r="P60" s="48"/>
      <c r="Q60" s="55" t="s">
        <v>205</v>
      </c>
      <c r="R60" s="48"/>
      <c r="S60" s="39" t="s">
        <v>291</v>
      </c>
      <c r="T60" s="29"/>
    </row>
    <row r="61" spans="1:23" ht="50" thickTop="1" thickBot="1" x14ac:dyDescent="0.25">
      <c r="A61" s="103" t="s">
        <v>41</v>
      </c>
      <c r="B61" s="21" t="s">
        <v>442</v>
      </c>
      <c r="C61" s="61" t="s">
        <v>84</v>
      </c>
      <c r="D61" s="67" t="s">
        <v>17</v>
      </c>
      <c r="E61" s="43" t="s">
        <v>302</v>
      </c>
      <c r="F61" s="44"/>
      <c r="G61" s="290"/>
      <c r="H61" s="32">
        <v>70</v>
      </c>
      <c r="I61" s="32" t="s">
        <v>91</v>
      </c>
      <c r="J61" s="86">
        <v>55</v>
      </c>
      <c r="K61" s="47"/>
      <c r="L61" s="22" t="s">
        <v>369</v>
      </c>
      <c r="M61" s="47"/>
      <c r="N61" s="85" t="s">
        <v>322</v>
      </c>
      <c r="O61" s="22" t="s">
        <v>332</v>
      </c>
      <c r="P61" s="48"/>
      <c r="Q61" s="82" t="s">
        <v>205</v>
      </c>
      <c r="R61" s="48"/>
      <c r="S61" s="37"/>
      <c r="T61" s="29"/>
    </row>
    <row r="62" spans="1:23" ht="50" thickTop="1" thickBot="1" x14ac:dyDescent="0.25">
      <c r="A62" s="103" t="s">
        <v>28</v>
      </c>
      <c r="B62" s="21" t="s">
        <v>423</v>
      </c>
      <c r="C62" s="64" t="s">
        <v>446</v>
      </c>
      <c r="D62" s="67" t="s">
        <v>17</v>
      </c>
      <c r="E62" s="43" t="s">
        <v>293</v>
      </c>
      <c r="F62" s="44"/>
      <c r="G62" s="290"/>
      <c r="H62" s="32">
        <v>70</v>
      </c>
      <c r="I62" s="32" t="s">
        <v>91</v>
      </c>
      <c r="J62" s="86">
        <v>55</v>
      </c>
      <c r="K62" s="47"/>
      <c r="L62" s="22" t="s">
        <v>369</v>
      </c>
      <c r="M62" s="47"/>
      <c r="N62" s="85" t="s">
        <v>322</v>
      </c>
      <c r="O62" s="22">
        <v>387.4</v>
      </c>
      <c r="P62" s="48"/>
      <c r="Q62" s="37" t="s">
        <v>111</v>
      </c>
      <c r="R62" s="48"/>
      <c r="S62" s="37"/>
      <c r="T62" s="29"/>
    </row>
    <row r="63" spans="1:23" ht="74" thickTop="1" thickBot="1" x14ac:dyDescent="0.25">
      <c r="A63" s="103" t="s">
        <v>41</v>
      </c>
      <c r="B63" s="21" t="s">
        <v>441</v>
      </c>
      <c r="C63" s="64" t="s">
        <v>78</v>
      </c>
      <c r="D63" s="67" t="s">
        <v>17</v>
      </c>
      <c r="E63" s="43" t="s">
        <v>293</v>
      </c>
      <c r="F63" s="44"/>
      <c r="G63" s="290"/>
      <c r="H63" s="32">
        <v>70</v>
      </c>
      <c r="I63" s="32" t="s">
        <v>91</v>
      </c>
      <c r="J63" s="295">
        <v>55</v>
      </c>
      <c r="K63" s="47"/>
      <c r="L63" s="22" t="s">
        <v>369</v>
      </c>
      <c r="M63" s="47"/>
      <c r="N63" s="85" t="s">
        <v>322</v>
      </c>
      <c r="O63" s="22">
        <v>387.4</v>
      </c>
      <c r="P63" s="48"/>
      <c r="Q63" s="37" t="s">
        <v>321</v>
      </c>
      <c r="R63" s="48"/>
      <c r="S63" s="37"/>
      <c r="T63" s="29"/>
    </row>
    <row r="64" spans="1:23" ht="50" thickTop="1" thickBot="1" x14ac:dyDescent="0.25">
      <c r="A64" s="103" t="s">
        <v>41</v>
      </c>
      <c r="B64" s="21" t="s">
        <v>434</v>
      </c>
      <c r="C64" s="61" t="s">
        <v>84</v>
      </c>
      <c r="D64" s="67" t="s">
        <v>17</v>
      </c>
      <c r="E64" s="43" t="s">
        <v>293</v>
      </c>
      <c r="F64" s="44"/>
      <c r="G64" s="290"/>
      <c r="H64" s="32">
        <v>70</v>
      </c>
      <c r="I64" s="32" t="s">
        <v>91</v>
      </c>
      <c r="J64" s="86">
        <v>55</v>
      </c>
      <c r="K64" s="47"/>
      <c r="L64" s="22" t="s">
        <v>369</v>
      </c>
      <c r="M64" s="47"/>
      <c r="N64" s="85" t="s">
        <v>322</v>
      </c>
      <c r="O64" s="22" t="s">
        <v>332</v>
      </c>
      <c r="P64" s="48"/>
      <c r="Q64" s="37" t="s">
        <v>217</v>
      </c>
      <c r="R64" s="48"/>
      <c r="S64" s="37"/>
      <c r="T64" s="29"/>
    </row>
    <row r="65" spans="1:22" ht="146" thickTop="1" thickBot="1" x14ac:dyDescent="0.25">
      <c r="A65" s="103" t="s">
        <v>41</v>
      </c>
      <c r="B65" s="74" t="s">
        <v>257</v>
      </c>
      <c r="C65" s="68" t="s">
        <v>169</v>
      </c>
      <c r="D65" s="67" t="s">
        <v>22</v>
      </c>
      <c r="E65" s="43" t="s">
        <v>161</v>
      </c>
      <c r="F65" s="44"/>
      <c r="G65" s="45" t="s">
        <v>315</v>
      </c>
      <c r="H65" s="32">
        <v>550</v>
      </c>
      <c r="I65" s="32" t="s">
        <v>91</v>
      </c>
      <c r="J65" s="86">
        <v>19800</v>
      </c>
      <c r="K65" s="47"/>
      <c r="L65" s="175" t="s">
        <v>261</v>
      </c>
      <c r="M65" s="47"/>
      <c r="N65" s="85" t="s">
        <v>327</v>
      </c>
      <c r="O65" s="22">
        <f>2869.88+210</f>
        <v>3079.88</v>
      </c>
      <c r="P65" s="48"/>
      <c r="Q65" s="37" t="s">
        <v>217</v>
      </c>
      <c r="R65" s="48"/>
      <c r="S65" s="39" t="s">
        <v>107</v>
      </c>
      <c r="T65" s="29"/>
    </row>
    <row r="66" spans="1:22" ht="146" thickTop="1" thickBot="1" x14ac:dyDescent="0.25">
      <c r="A66" s="103" t="s">
        <v>28</v>
      </c>
      <c r="B66" s="74" t="s">
        <v>113</v>
      </c>
      <c r="C66" s="68" t="s">
        <v>170</v>
      </c>
      <c r="D66" s="67" t="s">
        <v>22</v>
      </c>
      <c r="E66" s="43" t="s">
        <v>475</v>
      </c>
      <c r="F66" s="44"/>
      <c r="G66" s="45" t="s">
        <v>153</v>
      </c>
      <c r="H66" s="32">
        <v>500</v>
      </c>
      <c r="I66" s="32" t="s">
        <v>91</v>
      </c>
      <c r="J66" s="296">
        <v>14400</v>
      </c>
      <c r="K66" s="47"/>
      <c r="L66" s="175" t="s">
        <v>261</v>
      </c>
      <c r="M66" s="47"/>
      <c r="N66" s="85" t="s">
        <v>327</v>
      </c>
      <c r="O66" s="22">
        <f>2869.88+210</f>
        <v>3079.88</v>
      </c>
      <c r="P66" s="48"/>
      <c r="Q66" s="37" t="s">
        <v>217</v>
      </c>
      <c r="R66" s="48"/>
      <c r="S66" s="37"/>
      <c r="T66" s="29"/>
    </row>
    <row r="67" spans="1:22" ht="74" thickTop="1" thickBot="1" x14ac:dyDescent="0.25">
      <c r="A67" s="103" t="s">
        <v>28</v>
      </c>
      <c r="B67" s="75" t="s">
        <v>213</v>
      </c>
      <c r="C67" s="68" t="s">
        <v>109</v>
      </c>
      <c r="D67" s="67" t="s">
        <v>30</v>
      </c>
      <c r="E67" s="43" t="s">
        <v>312</v>
      </c>
      <c r="F67" s="44"/>
      <c r="G67" s="45" t="s">
        <v>308</v>
      </c>
      <c r="H67" s="32">
        <v>750</v>
      </c>
      <c r="I67" s="32" t="s">
        <v>91</v>
      </c>
      <c r="J67" s="296">
        <f>(((H67*22)+250+500+(( 9*45)+(24*5)+100)))*1.22</f>
        <v>21807.5</v>
      </c>
      <c r="K67" s="47"/>
      <c r="L67" s="22" t="s">
        <v>314</v>
      </c>
      <c r="M67" s="47"/>
      <c r="N67" s="85" t="s">
        <v>313</v>
      </c>
      <c r="O67" s="22">
        <v>364</v>
      </c>
      <c r="P67" s="48"/>
      <c r="Q67" s="37" t="s">
        <v>217</v>
      </c>
      <c r="R67" s="48"/>
      <c r="S67" s="37"/>
      <c r="T67" s="29"/>
    </row>
    <row r="68" spans="1:22" ht="26" thickTop="1" thickBot="1" x14ac:dyDescent="0.25">
      <c r="A68" s="103" t="s">
        <v>10</v>
      </c>
      <c r="B68" s="72" t="s">
        <v>333</v>
      </c>
      <c r="C68" s="63" t="s">
        <v>61</v>
      </c>
      <c r="D68" s="67" t="s">
        <v>22</v>
      </c>
      <c r="E68" s="43" t="s">
        <v>5</v>
      </c>
      <c r="F68" s="44"/>
      <c r="G68" s="45" t="s">
        <v>157</v>
      </c>
      <c r="H68" s="32">
        <v>12</v>
      </c>
      <c r="I68" s="32" t="s">
        <v>91</v>
      </c>
      <c r="J68" s="296">
        <v>272.88</v>
      </c>
      <c r="K68" s="47"/>
      <c r="L68" s="22" t="s">
        <v>203</v>
      </c>
      <c r="M68" s="47"/>
      <c r="N68" s="85" t="s">
        <v>204</v>
      </c>
      <c r="O68" s="22">
        <v>0</v>
      </c>
      <c r="P68" s="48"/>
      <c r="Q68" s="37" t="s">
        <v>217</v>
      </c>
      <c r="R68" s="48"/>
      <c r="S68" s="37"/>
      <c r="T68" s="29"/>
    </row>
    <row r="69" spans="1:22" ht="26" thickTop="1" thickBot="1" x14ac:dyDescent="0.25">
      <c r="A69" s="103" t="s">
        <v>15</v>
      </c>
      <c r="B69" s="72" t="s">
        <v>178</v>
      </c>
      <c r="C69" s="65" t="s">
        <v>182</v>
      </c>
      <c r="D69" s="67" t="s">
        <v>17</v>
      </c>
      <c r="E69" s="50" t="s">
        <v>5</v>
      </c>
      <c r="F69" s="44"/>
      <c r="G69" s="45" t="s">
        <v>362</v>
      </c>
      <c r="H69" s="32">
        <v>12</v>
      </c>
      <c r="I69" s="32" t="s">
        <v>91</v>
      </c>
      <c r="J69" s="302">
        <v>287.27999999999997</v>
      </c>
      <c r="K69" s="47"/>
      <c r="L69" s="33" t="s">
        <v>203</v>
      </c>
      <c r="M69" s="47"/>
      <c r="N69" s="85" t="s">
        <v>192</v>
      </c>
      <c r="O69" s="22">
        <v>0</v>
      </c>
      <c r="P69" s="48"/>
      <c r="Q69" s="37" t="s">
        <v>217</v>
      </c>
      <c r="R69" s="48"/>
      <c r="S69" s="37"/>
      <c r="T69" s="29"/>
    </row>
    <row r="70" spans="1:22" ht="26" thickTop="1" thickBot="1" x14ac:dyDescent="0.25">
      <c r="A70" s="103" t="s">
        <v>15</v>
      </c>
      <c r="B70" s="74" t="s">
        <v>406</v>
      </c>
      <c r="C70" s="63" t="s">
        <v>450</v>
      </c>
      <c r="D70" s="67" t="s">
        <v>22</v>
      </c>
      <c r="E70" s="43" t="s">
        <v>5</v>
      </c>
      <c r="F70" s="44"/>
      <c r="G70" s="45" t="s">
        <v>203</v>
      </c>
      <c r="H70" s="32"/>
      <c r="I70" s="32" t="s">
        <v>104</v>
      </c>
      <c r="J70" s="300">
        <v>0</v>
      </c>
      <c r="K70" s="47"/>
      <c r="L70" s="33" t="s">
        <v>203</v>
      </c>
      <c r="M70" s="47"/>
      <c r="N70" s="87" t="s">
        <v>192</v>
      </c>
      <c r="O70" s="22">
        <v>0</v>
      </c>
      <c r="P70" s="48"/>
      <c r="Q70" s="37" t="s">
        <v>217</v>
      </c>
      <c r="R70" s="48"/>
      <c r="S70" s="37"/>
      <c r="T70" s="29"/>
    </row>
    <row r="71" spans="1:22" ht="26" thickTop="1" thickBot="1" x14ac:dyDescent="0.25">
      <c r="A71" s="103" t="s">
        <v>15</v>
      </c>
      <c r="B71" s="72" t="s">
        <v>385</v>
      </c>
      <c r="C71" s="63" t="s">
        <v>398</v>
      </c>
      <c r="D71" s="67" t="s">
        <v>22</v>
      </c>
      <c r="E71" s="43" t="s">
        <v>5</v>
      </c>
      <c r="F71" s="44"/>
      <c r="G71" s="45" t="s">
        <v>152</v>
      </c>
      <c r="H71" s="32">
        <v>500</v>
      </c>
      <c r="I71" s="170" t="s">
        <v>91</v>
      </c>
      <c r="J71" s="303">
        <f>19650+11128</f>
        <v>30778</v>
      </c>
      <c r="K71" s="173"/>
      <c r="L71" s="22"/>
      <c r="M71" s="47"/>
      <c r="N71" s="85" t="s">
        <v>366</v>
      </c>
      <c r="O71" s="22">
        <f>340</f>
        <v>340</v>
      </c>
      <c r="P71" s="48"/>
      <c r="Q71" s="37" t="s">
        <v>217</v>
      </c>
      <c r="R71" s="48"/>
      <c r="S71" s="37"/>
      <c r="T71" s="29"/>
    </row>
    <row r="72" spans="1:22" ht="26" thickTop="1" thickBot="1" x14ac:dyDescent="0.25">
      <c r="A72" s="103" t="s">
        <v>28</v>
      </c>
      <c r="B72" s="74" t="s">
        <v>185</v>
      </c>
      <c r="C72" s="68" t="s">
        <v>186</v>
      </c>
      <c r="D72" s="67" t="s">
        <v>22</v>
      </c>
      <c r="E72" s="43" t="s">
        <v>5</v>
      </c>
      <c r="F72" s="44"/>
      <c r="G72" s="45" t="s">
        <v>214</v>
      </c>
      <c r="H72" s="32">
        <v>1</v>
      </c>
      <c r="I72" s="170" t="s">
        <v>91</v>
      </c>
      <c r="J72" s="299">
        <v>55</v>
      </c>
      <c r="K72" s="173"/>
      <c r="L72" s="22" t="s">
        <v>215</v>
      </c>
      <c r="M72" s="47"/>
      <c r="N72" s="85" t="s">
        <v>192</v>
      </c>
      <c r="O72" s="22">
        <v>0</v>
      </c>
      <c r="P72" s="48"/>
      <c r="Q72" s="37" t="s">
        <v>205</v>
      </c>
      <c r="R72" s="48"/>
      <c r="S72" s="52" t="s">
        <v>206</v>
      </c>
      <c r="T72" s="29"/>
    </row>
    <row r="73" spans="1:22" ht="26" thickTop="1" thickBot="1" x14ac:dyDescent="0.25">
      <c r="A73" s="103" t="s">
        <v>28</v>
      </c>
      <c r="B73" s="74" t="s">
        <v>101</v>
      </c>
      <c r="C73" s="61" t="s">
        <v>179</v>
      </c>
      <c r="D73" s="67" t="s">
        <v>17</v>
      </c>
      <c r="E73" s="43" t="s">
        <v>5</v>
      </c>
      <c r="F73" s="44"/>
      <c r="G73" s="45" t="s">
        <v>102</v>
      </c>
      <c r="H73" s="32">
        <v>1</v>
      </c>
      <c r="I73" s="170" t="s">
        <v>91</v>
      </c>
      <c r="J73" s="297">
        <v>55</v>
      </c>
      <c r="K73" s="48"/>
      <c r="L73" s="22" t="s">
        <v>203</v>
      </c>
      <c r="M73" s="47"/>
      <c r="N73" s="85" t="s">
        <v>292</v>
      </c>
      <c r="O73" s="22" t="s">
        <v>329</v>
      </c>
      <c r="P73" s="48"/>
      <c r="Q73" s="37"/>
      <c r="R73" s="48"/>
      <c r="S73" s="52"/>
      <c r="T73" s="29"/>
    </row>
    <row r="74" spans="1:22" ht="74" thickTop="1" thickBot="1" x14ac:dyDescent="0.25">
      <c r="A74" s="103" t="s">
        <v>28</v>
      </c>
      <c r="B74" s="72" t="s">
        <v>77</v>
      </c>
      <c r="C74" s="65" t="s">
        <v>68</v>
      </c>
      <c r="D74" s="67" t="s">
        <v>17</v>
      </c>
      <c r="E74" s="43" t="s">
        <v>5</v>
      </c>
      <c r="F74" s="44"/>
      <c r="G74" s="45" t="s">
        <v>306</v>
      </c>
      <c r="H74" s="32">
        <v>200</v>
      </c>
      <c r="I74" s="32" t="s">
        <v>91</v>
      </c>
      <c r="J74" s="171">
        <v>3775.2</v>
      </c>
      <c r="K74" s="47"/>
      <c r="L74" s="22" t="s">
        <v>203</v>
      </c>
      <c r="M74" s="47"/>
      <c r="N74" s="85" t="s">
        <v>192</v>
      </c>
      <c r="O74" s="22">
        <v>0</v>
      </c>
      <c r="P74" s="48"/>
      <c r="Q74" s="37" t="s">
        <v>321</v>
      </c>
      <c r="R74" s="48"/>
      <c r="S74" s="37"/>
      <c r="T74" s="29"/>
    </row>
    <row r="75" spans="1:22" ht="26" thickTop="1" thickBot="1" x14ac:dyDescent="0.25">
      <c r="A75" s="103" t="s">
        <v>28</v>
      </c>
      <c r="B75" s="72" t="s">
        <v>5</v>
      </c>
      <c r="C75" s="65" t="s">
        <v>399</v>
      </c>
      <c r="D75" s="67" t="s">
        <v>17</v>
      </c>
      <c r="E75" s="50" t="s">
        <v>5</v>
      </c>
      <c r="F75" s="44"/>
      <c r="G75" s="45" t="s">
        <v>139</v>
      </c>
      <c r="H75" s="32">
        <v>6</v>
      </c>
      <c r="I75" s="32" t="s">
        <v>91</v>
      </c>
      <c r="J75" s="86">
        <v>55</v>
      </c>
      <c r="K75" s="47"/>
      <c r="L75" s="22" t="s">
        <v>92</v>
      </c>
      <c r="M75" s="47"/>
      <c r="N75" s="85" t="s">
        <v>192</v>
      </c>
      <c r="O75" s="22">
        <v>0</v>
      </c>
      <c r="P75" s="48"/>
      <c r="Q75" s="37" t="s">
        <v>111</v>
      </c>
      <c r="R75" s="48"/>
      <c r="S75" s="37"/>
      <c r="T75" s="29"/>
    </row>
    <row r="76" spans="1:22" ht="26" thickTop="1" thickBot="1" x14ac:dyDescent="0.25">
      <c r="A76" s="103" t="s">
        <v>28</v>
      </c>
      <c r="B76" s="198" t="s">
        <v>445</v>
      </c>
      <c r="C76" s="64" t="s">
        <v>108</v>
      </c>
      <c r="D76" s="67" t="s">
        <v>22</v>
      </c>
      <c r="E76" s="43" t="s">
        <v>5</v>
      </c>
      <c r="F76" s="44"/>
      <c r="G76" s="45" t="s">
        <v>364</v>
      </c>
      <c r="H76" s="32">
        <v>200</v>
      </c>
      <c r="I76" s="32" t="s">
        <v>91</v>
      </c>
      <c r="J76" s="23">
        <f>6084+552</f>
        <v>6636</v>
      </c>
      <c r="K76" s="48"/>
      <c r="L76" s="22" t="s">
        <v>203</v>
      </c>
      <c r="M76" s="47"/>
      <c r="N76" s="85" t="s">
        <v>192</v>
      </c>
      <c r="O76" s="22">
        <v>0</v>
      </c>
      <c r="P76" s="48"/>
      <c r="Q76" s="37" t="s">
        <v>284</v>
      </c>
      <c r="R76" s="48"/>
      <c r="S76" s="37"/>
      <c r="T76" s="29"/>
      <c r="V76" s="24" t="s">
        <v>197</v>
      </c>
    </row>
    <row r="77" spans="1:22" ht="26" thickTop="1" thickBot="1" x14ac:dyDescent="0.25">
      <c r="A77" s="103" t="s">
        <v>28</v>
      </c>
      <c r="B77" s="74" t="s">
        <v>397</v>
      </c>
      <c r="C77" s="61" t="s">
        <v>72</v>
      </c>
      <c r="D77" s="67" t="s">
        <v>17</v>
      </c>
      <c r="E77" s="43" t="s">
        <v>5</v>
      </c>
      <c r="F77" s="44"/>
      <c r="G77" s="45" t="s">
        <v>203</v>
      </c>
      <c r="H77" s="32">
        <v>0</v>
      </c>
      <c r="I77" s="32" t="s">
        <v>91</v>
      </c>
      <c r="J77" s="86">
        <v>0</v>
      </c>
      <c r="K77" s="48"/>
      <c r="L77" s="78" t="s">
        <v>203</v>
      </c>
      <c r="M77" s="47"/>
      <c r="N77" s="85" t="s">
        <v>347</v>
      </c>
      <c r="O77" s="22" t="s">
        <v>328</v>
      </c>
      <c r="P77" s="48"/>
      <c r="Q77" s="37" t="s">
        <v>285</v>
      </c>
      <c r="R77" s="48"/>
      <c r="S77" s="37"/>
      <c r="T77" s="29"/>
    </row>
    <row r="78" spans="1:22" ht="74" thickTop="1" thickBot="1" x14ac:dyDescent="0.25">
      <c r="A78" s="103" t="s">
        <v>41</v>
      </c>
      <c r="B78" s="74" t="s">
        <v>387</v>
      </c>
      <c r="C78" s="61" t="s">
        <v>114</v>
      </c>
      <c r="D78" s="67" t="s">
        <v>17</v>
      </c>
      <c r="E78" s="43" t="s">
        <v>5</v>
      </c>
      <c r="F78" s="44"/>
      <c r="G78" s="45" t="s">
        <v>102</v>
      </c>
      <c r="H78" s="32">
        <v>1</v>
      </c>
      <c r="I78" s="32" t="s">
        <v>91</v>
      </c>
      <c r="J78" s="86">
        <v>55</v>
      </c>
      <c r="K78" s="48"/>
      <c r="L78" s="79" t="s">
        <v>203</v>
      </c>
      <c r="M78" s="47"/>
      <c r="N78" s="85" t="s">
        <v>350</v>
      </c>
      <c r="O78" s="22">
        <v>218.4</v>
      </c>
      <c r="P78" s="48"/>
      <c r="Q78" s="37" t="s">
        <v>260</v>
      </c>
      <c r="R78" s="48"/>
      <c r="S78" s="37"/>
      <c r="T78" s="29"/>
    </row>
    <row r="79" spans="1:22" ht="50" thickTop="1" thickBot="1" x14ac:dyDescent="0.25">
      <c r="A79" s="103" t="s">
        <v>41</v>
      </c>
      <c r="B79" s="72" t="s">
        <v>5</v>
      </c>
      <c r="C79" s="65" t="s">
        <v>68</v>
      </c>
      <c r="D79" s="67" t="s">
        <v>17</v>
      </c>
      <c r="E79" s="43" t="s">
        <v>5</v>
      </c>
      <c r="F79" s="44"/>
      <c r="G79" s="45" t="s">
        <v>307</v>
      </c>
      <c r="H79" s="32">
        <v>200</v>
      </c>
      <c r="I79" s="32" t="s">
        <v>91</v>
      </c>
      <c r="J79" s="23">
        <v>4291.2</v>
      </c>
      <c r="K79" s="47"/>
      <c r="L79" s="120" t="s">
        <v>203</v>
      </c>
      <c r="M79" s="47"/>
      <c r="N79" s="85" t="s">
        <v>192</v>
      </c>
      <c r="O79" s="22">
        <v>0</v>
      </c>
      <c r="P79" s="48"/>
      <c r="Q79" s="37" t="s">
        <v>205</v>
      </c>
      <c r="R79" s="48"/>
      <c r="S79" s="37"/>
      <c r="T79" s="29"/>
    </row>
    <row r="80" spans="1:22" ht="26" thickTop="1" thickBot="1" x14ac:dyDescent="0.25">
      <c r="A80" s="103" t="s">
        <v>41</v>
      </c>
      <c r="B80" s="74" t="s">
        <v>45</v>
      </c>
      <c r="C80" s="61" t="s">
        <v>80</v>
      </c>
      <c r="D80" s="67" t="s">
        <v>17</v>
      </c>
      <c r="E80" s="43" t="s">
        <v>5</v>
      </c>
      <c r="F80" s="44"/>
      <c r="G80" s="45" t="s">
        <v>140</v>
      </c>
      <c r="H80" s="32">
        <v>60</v>
      </c>
      <c r="I80" s="32" t="s">
        <v>91</v>
      </c>
      <c r="J80" s="86">
        <v>1148.4000000000001</v>
      </c>
      <c r="K80" s="47"/>
      <c r="L80" s="22" t="s">
        <v>203</v>
      </c>
      <c r="M80" s="47"/>
      <c r="N80" s="85" t="s">
        <v>192</v>
      </c>
      <c r="O80" s="22">
        <v>0</v>
      </c>
      <c r="P80" s="48"/>
      <c r="Q80" s="124" t="s">
        <v>231</v>
      </c>
      <c r="R80" s="48"/>
      <c r="S80" s="37"/>
      <c r="T80" s="29"/>
    </row>
    <row r="81" spans="1:20" ht="26" thickTop="1" thickBot="1" x14ac:dyDescent="0.25">
      <c r="A81" s="103" t="s">
        <v>41</v>
      </c>
      <c r="B81" s="72" t="s">
        <v>9</v>
      </c>
      <c r="C81" s="65" t="s">
        <v>401</v>
      </c>
      <c r="D81" s="67" t="s">
        <v>17</v>
      </c>
      <c r="E81" s="43" t="s">
        <v>5</v>
      </c>
      <c r="F81" s="44"/>
      <c r="G81" s="45" t="s">
        <v>203</v>
      </c>
      <c r="H81" s="32" t="s">
        <v>92</v>
      </c>
      <c r="I81" s="32" t="s">
        <v>91</v>
      </c>
      <c r="J81" s="86">
        <v>0</v>
      </c>
      <c r="K81" s="47"/>
      <c r="L81" s="22" t="s">
        <v>203</v>
      </c>
      <c r="M81" s="47"/>
      <c r="N81" s="85" t="s">
        <v>192</v>
      </c>
      <c r="O81" s="22">
        <v>0</v>
      </c>
      <c r="P81" s="48"/>
      <c r="Q81" s="37" t="s">
        <v>111</v>
      </c>
      <c r="R81" s="48"/>
      <c r="S81" s="37" t="s">
        <v>277</v>
      </c>
      <c r="T81" s="29"/>
    </row>
    <row r="82" spans="1:20" ht="26" thickTop="1" thickBot="1" x14ac:dyDescent="0.25">
      <c r="A82" s="103" t="s">
        <v>41</v>
      </c>
      <c r="B82" s="74" t="s">
        <v>46</v>
      </c>
      <c r="C82" s="61" t="s">
        <v>81</v>
      </c>
      <c r="D82" s="67" t="s">
        <v>17</v>
      </c>
      <c r="E82" s="43" t="s">
        <v>5</v>
      </c>
      <c r="F82" s="44"/>
      <c r="G82" s="45" t="s">
        <v>203</v>
      </c>
      <c r="H82" s="32"/>
      <c r="I82" s="32" t="s">
        <v>92</v>
      </c>
      <c r="J82" s="86">
        <v>0</v>
      </c>
      <c r="K82" s="47"/>
      <c r="L82" s="22" t="s">
        <v>203</v>
      </c>
      <c r="M82" s="47"/>
      <c r="N82" s="307" t="s">
        <v>276</v>
      </c>
      <c r="O82" s="311" t="s">
        <v>324</v>
      </c>
      <c r="P82" s="48"/>
      <c r="Q82" s="37" t="s">
        <v>111</v>
      </c>
      <c r="R82" s="48"/>
      <c r="S82" s="37"/>
      <c r="T82" s="29"/>
    </row>
    <row r="83" spans="1:20" ht="26" thickTop="1" thickBot="1" x14ac:dyDescent="0.25">
      <c r="A83" s="103" t="s">
        <v>41</v>
      </c>
      <c r="B83" s="74" t="s">
        <v>48</v>
      </c>
      <c r="C83" s="69">
        <v>0.60069444444444442</v>
      </c>
      <c r="D83" s="67" t="s">
        <v>17</v>
      </c>
      <c r="E83" s="43" t="s">
        <v>5</v>
      </c>
      <c r="F83" s="44"/>
      <c r="G83" s="45" t="s">
        <v>203</v>
      </c>
      <c r="H83" s="32"/>
      <c r="I83" s="32" t="s">
        <v>92</v>
      </c>
      <c r="J83" s="86">
        <v>0</v>
      </c>
      <c r="K83" s="47"/>
      <c r="L83" s="45" t="s">
        <v>203</v>
      </c>
      <c r="M83" s="47"/>
      <c r="N83" s="85" t="s">
        <v>276</v>
      </c>
      <c r="O83" s="22" t="s">
        <v>324</v>
      </c>
      <c r="P83" s="48"/>
      <c r="Q83" s="37"/>
      <c r="R83" s="48"/>
      <c r="S83" s="37"/>
      <c r="T83" s="29"/>
    </row>
    <row r="84" spans="1:20" ht="26" thickTop="1" thickBot="1" x14ac:dyDescent="0.25">
      <c r="A84" s="103" t="s">
        <v>41</v>
      </c>
      <c r="B84" s="198" t="s">
        <v>445</v>
      </c>
      <c r="C84" s="61" t="s">
        <v>171</v>
      </c>
      <c r="D84" s="67" t="s">
        <v>22</v>
      </c>
      <c r="E84" s="43" t="s">
        <v>5</v>
      </c>
      <c r="F84" s="44"/>
      <c r="G84" s="45" t="s">
        <v>210</v>
      </c>
      <c r="H84" s="32">
        <v>150</v>
      </c>
      <c r="I84" s="32" t="s">
        <v>91</v>
      </c>
      <c r="J84" s="86">
        <v>5605.2</v>
      </c>
      <c r="K84" s="47"/>
      <c r="L84" s="22" t="s">
        <v>203</v>
      </c>
      <c r="M84" s="47"/>
      <c r="N84" s="309" t="s">
        <v>330</v>
      </c>
      <c r="O84" s="310"/>
      <c r="P84" s="48"/>
      <c r="Q84" s="37" t="s">
        <v>217</v>
      </c>
      <c r="R84" s="48"/>
      <c r="S84" s="39" t="s">
        <v>107</v>
      </c>
      <c r="T84" s="29"/>
    </row>
    <row r="85" spans="1:20" ht="26" thickTop="1" thickBot="1" x14ac:dyDescent="0.25">
      <c r="A85" s="103" t="s">
        <v>41</v>
      </c>
      <c r="B85" s="72" t="s">
        <v>310</v>
      </c>
      <c r="C85" s="70">
        <v>0.63541666666666663</v>
      </c>
      <c r="D85" s="67" t="s">
        <v>17</v>
      </c>
      <c r="E85" s="43" t="s">
        <v>5</v>
      </c>
      <c r="F85" s="44"/>
      <c r="G85" s="45" t="s">
        <v>92</v>
      </c>
      <c r="H85" s="32"/>
      <c r="I85" s="32" t="s">
        <v>91</v>
      </c>
      <c r="J85" s="86">
        <v>0</v>
      </c>
      <c r="K85" s="47"/>
      <c r="L85" s="22" t="s">
        <v>203</v>
      </c>
      <c r="M85" s="47"/>
      <c r="N85" s="85" t="s">
        <v>276</v>
      </c>
      <c r="O85" s="22" t="s">
        <v>324</v>
      </c>
      <c r="P85" s="48"/>
      <c r="Q85" s="37" t="s">
        <v>217</v>
      </c>
      <c r="R85" s="48"/>
      <c r="S85" s="37"/>
      <c r="T85" s="29"/>
    </row>
    <row r="86" spans="1:20" ht="26" thickTop="1" thickBot="1" x14ac:dyDescent="0.25">
      <c r="A86" s="103" t="s">
        <v>41</v>
      </c>
      <c r="B86" s="72" t="s">
        <v>50</v>
      </c>
      <c r="C86" s="71" t="s">
        <v>85</v>
      </c>
      <c r="D86" s="67" t="s">
        <v>17</v>
      </c>
      <c r="E86" s="43" t="s">
        <v>5</v>
      </c>
      <c r="F86" s="44"/>
      <c r="G86" s="45" t="s">
        <v>102</v>
      </c>
      <c r="H86" s="32"/>
      <c r="I86" s="32" t="s">
        <v>91</v>
      </c>
      <c r="J86" s="86">
        <v>55</v>
      </c>
      <c r="K86" s="47"/>
      <c r="L86" s="22" t="s">
        <v>203</v>
      </c>
      <c r="M86" s="47"/>
      <c r="N86" s="309" t="s">
        <v>330</v>
      </c>
      <c r="O86" s="310"/>
      <c r="P86" s="48"/>
      <c r="Q86" s="37" t="s">
        <v>217</v>
      </c>
      <c r="R86" s="48"/>
      <c r="S86" s="37"/>
      <c r="T86" s="29"/>
    </row>
    <row r="87" spans="1:20" ht="50" thickTop="1" thickBot="1" x14ac:dyDescent="0.25">
      <c r="A87" s="103" t="s">
        <v>28</v>
      </c>
      <c r="B87" s="74" t="s">
        <v>29</v>
      </c>
      <c r="C87" s="68" t="s">
        <v>96</v>
      </c>
      <c r="D87" s="67" t="s">
        <v>30</v>
      </c>
      <c r="E87" s="43" t="s">
        <v>311</v>
      </c>
      <c r="F87" s="44"/>
      <c r="G87" s="45" t="s">
        <v>208</v>
      </c>
      <c r="H87" s="32">
        <v>40</v>
      </c>
      <c r="I87" s="32" t="s">
        <v>91</v>
      </c>
      <c r="J87" s="86">
        <f>(40*29)*1.22</f>
        <v>1415.2</v>
      </c>
      <c r="K87" s="47"/>
      <c r="L87" s="22" t="s">
        <v>209</v>
      </c>
      <c r="M87" s="47"/>
      <c r="N87" s="85" t="s">
        <v>192</v>
      </c>
      <c r="O87" s="22">
        <v>0</v>
      </c>
      <c r="P87" s="48"/>
      <c r="Q87" s="37" t="s">
        <v>217</v>
      </c>
      <c r="R87" s="48"/>
      <c r="S87" s="37"/>
      <c r="T87" s="29"/>
    </row>
    <row r="88" spans="1:20" ht="50" thickTop="1" thickBot="1" x14ac:dyDescent="0.25">
      <c r="A88" s="103" t="s">
        <v>41</v>
      </c>
      <c r="B88" s="74" t="s">
        <v>7</v>
      </c>
      <c r="C88" s="68" t="s">
        <v>338</v>
      </c>
      <c r="D88" s="67" t="s">
        <v>30</v>
      </c>
      <c r="E88" s="43" t="s">
        <v>311</v>
      </c>
      <c r="F88" s="44"/>
      <c r="G88" s="45" t="s">
        <v>309</v>
      </c>
      <c r="H88" s="32">
        <v>25</v>
      </c>
      <c r="I88" s="32" t="s">
        <v>103</v>
      </c>
      <c r="J88" s="86">
        <f>((25*24)+(5*29)+(25*10)+(25*6))*1.22</f>
        <v>1396.8999999999999</v>
      </c>
      <c r="K88" s="47"/>
      <c r="L88" s="22" t="s">
        <v>209</v>
      </c>
      <c r="M88" s="47"/>
      <c r="N88" s="85" t="s">
        <v>192</v>
      </c>
      <c r="O88" s="22">
        <v>0</v>
      </c>
      <c r="P88" s="48"/>
      <c r="Q88" s="37" t="s">
        <v>217</v>
      </c>
      <c r="R88" s="48"/>
      <c r="S88" s="37"/>
      <c r="T88" s="29"/>
    </row>
    <row r="89" spans="1:20" ht="98" thickTop="1" thickBot="1" x14ac:dyDescent="0.25">
      <c r="A89" s="103" t="s">
        <v>51</v>
      </c>
      <c r="B89" s="74" t="s">
        <v>376</v>
      </c>
      <c r="C89" s="68" t="s">
        <v>3</v>
      </c>
      <c r="D89" s="67" t="s">
        <v>30</v>
      </c>
      <c r="E89" s="43" t="s">
        <v>311</v>
      </c>
      <c r="F89" s="44"/>
      <c r="G89" s="292" t="s">
        <v>286</v>
      </c>
      <c r="H89" s="32">
        <v>55</v>
      </c>
      <c r="I89" s="32" t="s">
        <v>104</v>
      </c>
      <c r="J89" s="86">
        <f>(55*29)*1.22</f>
        <v>1945.8999999999999</v>
      </c>
      <c r="K89" s="47"/>
      <c r="L89" s="22" t="s">
        <v>215</v>
      </c>
      <c r="M89" s="47"/>
      <c r="N89" s="85" t="s">
        <v>319</v>
      </c>
      <c r="O89" s="22">
        <v>560</v>
      </c>
      <c r="P89" s="48"/>
      <c r="Q89" s="37" t="s">
        <v>217</v>
      </c>
      <c r="R89" s="48"/>
      <c r="S89" s="37"/>
      <c r="T89" s="29"/>
    </row>
    <row r="90" spans="1:20" ht="50" thickTop="1" thickBot="1" x14ac:dyDescent="0.25">
      <c r="A90" s="103" t="s">
        <v>15</v>
      </c>
      <c r="B90" s="72" t="s">
        <v>2</v>
      </c>
      <c r="C90" s="64" t="s">
        <v>447</v>
      </c>
      <c r="D90" s="67" t="s">
        <v>17</v>
      </c>
      <c r="E90" s="43" t="s">
        <v>155</v>
      </c>
      <c r="F90" s="44"/>
      <c r="G90" s="45" t="s">
        <v>156</v>
      </c>
      <c r="H90" s="32">
        <v>12</v>
      </c>
      <c r="I90" s="32" t="s">
        <v>91</v>
      </c>
      <c r="J90" s="86">
        <v>86.4</v>
      </c>
      <c r="K90" s="47"/>
      <c r="L90" s="33" t="s">
        <v>203</v>
      </c>
      <c r="M90" s="47"/>
      <c r="N90" s="85" t="s">
        <v>388</v>
      </c>
      <c r="O90" s="22">
        <v>0</v>
      </c>
      <c r="P90" s="48"/>
      <c r="Q90" s="37" t="s">
        <v>217</v>
      </c>
      <c r="R90" s="48"/>
      <c r="S90" s="37"/>
      <c r="T90" s="29"/>
    </row>
    <row r="91" spans="1:20" ht="50" thickTop="1" thickBot="1" x14ac:dyDescent="0.25">
      <c r="A91" s="103" t="s">
        <v>28</v>
      </c>
      <c r="B91" s="72" t="s">
        <v>2</v>
      </c>
      <c r="C91" s="64" t="s">
        <v>280</v>
      </c>
      <c r="D91" s="67" t="s">
        <v>17</v>
      </c>
      <c r="E91" s="43" t="s">
        <v>155</v>
      </c>
      <c r="F91" s="44"/>
      <c r="G91" s="45" t="s">
        <v>149</v>
      </c>
      <c r="H91" s="32">
        <v>12</v>
      </c>
      <c r="I91" s="32" t="s">
        <v>91</v>
      </c>
      <c r="J91" s="86">
        <v>565.20000000000005</v>
      </c>
      <c r="K91" s="47"/>
      <c r="L91" s="22" t="s">
        <v>203</v>
      </c>
      <c r="M91" s="47"/>
      <c r="N91" s="307" t="s">
        <v>192</v>
      </c>
      <c r="O91" s="311">
        <v>0</v>
      </c>
      <c r="P91" s="48"/>
      <c r="Q91" s="37" t="s">
        <v>205</v>
      </c>
      <c r="R91" s="48"/>
      <c r="S91" s="37"/>
      <c r="T91" s="29"/>
    </row>
    <row r="92" spans="1:20" ht="50" thickTop="1" thickBot="1" x14ac:dyDescent="0.25">
      <c r="A92" s="103" t="s">
        <v>41</v>
      </c>
      <c r="B92" s="72" t="s">
        <v>2</v>
      </c>
      <c r="C92" s="64" t="s">
        <v>400</v>
      </c>
      <c r="D92" s="67" t="s">
        <v>17</v>
      </c>
      <c r="E92" s="43" t="s">
        <v>155</v>
      </c>
      <c r="F92" s="44"/>
      <c r="G92" s="45" t="s">
        <v>149</v>
      </c>
      <c r="H92" s="32">
        <v>12</v>
      </c>
      <c r="I92" s="32" t="s">
        <v>91</v>
      </c>
      <c r="J92" s="86">
        <v>525.6</v>
      </c>
      <c r="K92" s="47"/>
      <c r="L92" s="22" t="s">
        <v>203</v>
      </c>
      <c r="M92" s="47"/>
      <c r="N92" s="85" t="s">
        <v>192</v>
      </c>
      <c r="O92" s="22">
        <v>0</v>
      </c>
      <c r="P92" s="48"/>
      <c r="Q92" s="37"/>
      <c r="R92" s="48"/>
      <c r="S92" s="37"/>
      <c r="T92" s="29"/>
    </row>
    <row r="93" spans="1:20" ht="26" thickTop="1" thickBot="1" x14ac:dyDescent="0.25">
      <c r="A93" s="103" t="s">
        <v>15</v>
      </c>
      <c r="B93" s="72" t="s">
        <v>435</v>
      </c>
      <c r="C93" s="66" t="s">
        <v>59</v>
      </c>
      <c r="D93" s="67" t="s">
        <v>195</v>
      </c>
      <c r="E93" s="43" t="s">
        <v>203</v>
      </c>
      <c r="F93" s="44"/>
      <c r="G93" s="45" t="s">
        <v>165</v>
      </c>
      <c r="H93" s="32">
        <v>0</v>
      </c>
      <c r="I93" s="32" t="s">
        <v>91</v>
      </c>
      <c r="J93" s="86">
        <v>0</v>
      </c>
      <c r="K93" s="47"/>
      <c r="L93" s="22"/>
      <c r="M93" s="47"/>
      <c r="N93" s="307" t="s">
        <v>192</v>
      </c>
      <c r="O93" s="311">
        <v>0</v>
      </c>
      <c r="P93" s="48"/>
      <c r="Q93" s="37" t="s">
        <v>205</v>
      </c>
      <c r="R93" s="48"/>
      <c r="S93" s="37"/>
      <c r="T93" s="29"/>
    </row>
    <row r="94" spans="1:20" ht="26" thickTop="1" thickBot="1" x14ac:dyDescent="0.25">
      <c r="A94" s="110" t="s">
        <v>28</v>
      </c>
      <c r="B94" s="286" t="s">
        <v>211</v>
      </c>
      <c r="C94" s="288" t="s">
        <v>212</v>
      </c>
      <c r="D94" s="289" t="s">
        <v>22</v>
      </c>
      <c r="E94" s="182" t="s">
        <v>341</v>
      </c>
      <c r="F94" s="291"/>
      <c r="G94" s="293" t="s">
        <v>367</v>
      </c>
      <c r="H94" s="294">
        <v>50</v>
      </c>
      <c r="I94" s="294" t="s">
        <v>91</v>
      </c>
      <c r="J94" s="298">
        <f>1740+252</f>
        <v>1992</v>
      </c>
      <c r="K94" s="304"/>
      <c r="L94" s="112" t="s">
        <v>340</v>
      </c>
      <c r="M94" s="304"/>
      <c r="N94" s="306" t="s">
        <v>330</v>
      </c>
      <c r="O94" s="310" t="s">
        <v>331</v>
      </c>
      <c r="P94" s="54"/>
      <c r="Q94" s="40" t="s">
        <v>287</v>
      </c>
      <c r="R94" s="54"/>
      <c r="S94" s="55"/>
      <c r="T94" s="35"/>
    </row>
    <row r="106" spans="1:23" s="26" customFormat="1" ht="24" x14ac:dyDescent="0.2">
      <c r="A106" s="62"/>
      <c r="B106" s="24"/>
      <c r="C106" s="62"/>
      <c r="D106" s="62"/>
      <c r="E106" s="42"/>
      <c r="F106" s="42"/>
      <c r="G106" s="42"/>
      <c r="H106" s="26" t="s">
        <v>206</v>
      </c>
      <c r="J106" s="28"/>
      <c r="K106" s="42"/>
      <c r="L106" s="27"/>
      <c r="M106" s="42"/>
      <c r="N106" s="27"/>
      <c r="O106" s="27"/>
      <c r="P106" s="42"/>
      <c r="Q106" s="27"/>
      <c r="R106" s="42"/>
      <c r="S106" s="27"/>
      <c r="T106" s="4"/>
      <c r="U106" s="24"/>
      <c r="V106" s="24"/>
      <c r="W106" s="24"/>
    </row>
    <row r="111" spans="1:23" s="26" customFormat="1" ht="24" x14ac:dyDescent="0.2">
      <c r="A111" s="62"/>
      <c r="B111" s="24" t="s">
        <v>342</v>
      </c>
      <c r="C111" s="62" t="s">
        <v>343</v>
      </c>
      <c r="D111" s="62"/>
      <c r="E111" s="42"/>
      <c r="F111" s="42"/>
      <c r="G111" s="42"/>
      <c r="J111" s="28"/>
      <c r="K111" s="42"/>
      <c r="L111" s="27"/>
      <c r="M111" s="42"/>
      <c r="N111" s="27"/>
      <c r="O111" s="27"/>
      <c r="P111" s="42"/>
      <c r="Q111" s="27"/>
      <c r="R111" s="42"/>
      <c r="S111" s="27"/>
      <c r="T111" s="4"/>
      <c r="U111" s="24"/>
      <c r="V111" s="24"/>
      <c r="W111" s="24"/>
    </row>
    <row r="112" spans="1:23" s="26" customFormat="1" ht="48" x14ac:dyDescent="0.2">
      <c r="A112" s="62"/>
      <c r="B112" s="24" t="s">
        <v>344</v>
      </c>
      <c r="C112" s="128" t="s">
        <v>345</v>
      </c>
      <c r="D112" s="62"/>
      <c r="E112" s="42"/>
      <c r="F112" s="42"/>
      <c r="G112" s="42"/>
      <c r="J112" s="28"/>
      <c r="K112" s="42"/>
      <c r="L112" s="27"/>
      <c r="M112" s="42"/>
      <c r="N112" s="27"/>
      <c r="O112" s="27"/>
      <c r="P112" s="42"/>
      <c r="Q112" s="27"/>
      <c r="R112" s="42"/>
      <c r="S112" s="27"/>
      <c r="T112" s="4"/>
      <c r="U112" s="24"/>
      <c r="V112" s="24"/>
      <c r="W112" s="24"/>
    </row>
  </sheetData>
  <sortState xmlns:xlrd2="http://schemas.microsoft.com/office/spreadsheetml/2017/richdata2" ref="A2:O94">
    <sortCondition ref="E2:E94"/>
  </sortState>
  <hyperlinks>
    <hyperlink ref="Q13" r:id="rId1" display="kenlow51@verizon.net" xr:uid="{90DE617A-D5E6-9347-BF5A-36C8EFFE53DC}"/>
    <hyperlink ref="Q59" r:id="rId2" xr:uid="{4F4AAAA9-91DB-B648-B5C4-377B1CA4C43B}"/>
  </hyperlinks>
  <pageMargins left="0.25" right="0.25" top="0.75" bottom="0.75" header="0.3" footer="0.3"/>
  <pageSetup paperSize="3" scale="32" fitToHeight="0"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web version</vt:lpstr>
      <vt:lpstr>FINAL</vt:lpstr>
      <vt:lpstr>bill to associations</vt:lpstr>
      <vt:lpstr>Electric fees</vt:lpstr>
      <vt:lpstr>networking</vt:lpstr>
      <vt:lpstr>daily schedule</vt:lpstr>
      <vt:lpstr>printed</vt:lpstr>
      <vt:lpstr>network</vt:lpstr>
      <vt:lpstr>MASTER (3)</vt:lpstr>
      <vt:lpstr>org by room</vt:lpstr>
      <vt:lpstr>Sheet2</vt:lpstr>
      <vt:lpstr>MASTER (2)</vt:lpstr>
      <vt:lpstr>'daily schedule'!Print_Area</vt:lpstr>
      <vt:lpstr>FINAL!Print_Area</vt:lpstr>
      <vt:lpstr>'MASTER (2)'!Print_Area</vt:lpstr>
      <vt:lpstr>'MASTER (3)'!Print_Area</vt:lpstr>
      <vt:lpstr>networking!Print_Area</vt:lpstr>
      <vt:lpstr>'org by room'!Print_Area</vt:lpstr>
      <vt:lpstr>printed!Print_Area</vt:lpstr>
      <vt:lpstr>'web version'!Print_Area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michelle Clark</cp:lastModifiedBy>
  <cp:lastPrinted>2022-04-18T19:18:52Z</cp:lastPrinted>
  <dcterms:created xsi:type="dcterms:W3CDTF">2022-01-13T15:54:17Z</dcterms:created>
  <dcterms:modified xsi:type="dcterms:W3CDTF">2023-10-12T19:29:53Z</dcterms:modified>
</cp:coreProperties>
</file>